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1) ตาราง TAB\แก้ไขล่าสุด\"/>
    </mc:Choice>
  </mc:AlternateContent>
  <xr:revisionPtr revIDLastSave="0" documentId="13_ncr:1_{3413C6FE-0435-4A9C-B3DA-115C50D4B8B0}" xr6:coauthVersionLast="46" xr6:coauthVersionMax="46" xr10:uidLastSave="{00000000-0000-0000-0000-000000000000}"/>
  <bookViews>
    <workbookView xWindow="-108" yWindow="-108" windowWidth="23256" windowHeight="12576" xr2:uid="{00000000-000D-0000-FFFF-FFFF00000000}"/>
  </bookViews>
  <sheets>
    <sheet name="ส่วนที่ 1" sheetId="2" r:id="rId1"/>
    <sheet name="ส่วนที่ 2" sheetId="4" r:id="rId2"/>
    <sheet name="ส่วนที่ 3" sheetId="5" r:id="rId3"/>
    <sheet name="ส่วนที่ 4" sheetId="6" r:id="rId4"/>
    <sheet name="ส่วนที่ 5" sheetId="7" r:id="rId5"/>
    <sheet name="ประมวลผล"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1" i="3" l="1"/>
  <c r="N181" i="3" s="1"/>
  <c r="B180" i="3"/>
  <c r="J181" i="3" s="1"/>
  <c r="B179" i="3"/>
  <c r="P179" i="3" s="1"/>
  <c r="B178" i="3"/>
  <c r="Q178" i="3" s="1"/>
  <c r="B177" i="3"/>
  <c r="N177" i="3" s="1"/>
  <c r="B176" i="3"/>
  <c r="O176" i="3" s="1"/>
  <c r="B175" i="3"/>
  <c r="M175" i="3" s="1"/>
  <c r="B174" i="3"/>
  <c r="P174" i="3" s="1"/>
  <c r="B173" i="3"/>
  <c r="Q173" i="3" s="1"/>
  <c r="B172" i="3"/>
  <c r="N172" i="3" s="1"/>
  <c r="B171" i="3"/>
  <c r="O171" i="3" s="1"/>
  <c r="B170" i="3"/>
  <c r="P170" i="3" s="1"/>
  <c r="B169" i="3"/>
  <c r="Q169" i="3" s="1"/>
  <c r="B168" i="3"/>
  <c r="N168" i="3" s="1"/>
  <c r="B167" i="3"/>
  <c r="O167" i="3" s="1"/>
  <c r="B166" i="3"/>
  <c r="P166" i="3" s="1"/>
  <c r="B165" i="3"/>
  <c r="Q165" i="3" s="1"/>
  <c r="U19" i="3"/>
  <c r="S19" i="3"/>
  <c r="H19" i="3"/>
  <c r="B144" i="3"/>
  <c r="R144" i="3" s="1"/>
  <c r="M166" i="3" l="1"/>
  <c r="M170" i="3"/>
  <c r="F168" i="3"/>
  <c r="F172" i="3"/>
  <c r="O168" i="3"/>
  <c r="O172" i="3"/>
  <c r="D166" i="3"/>
  <c r="D170" i="3"/>
  <c r="Q174" i="3"/>
  <c r="J165" i="3"/>
  <c r="J173" i="3"/>
  <c r="D165" i="3"/>
  <c r="N165" i="3"/>
  <c r="Q166" i="3"/>
  <c r="E169" i="3"/>
  <c r="H170" i="3"/>
  <c r="K172" i="3"/>
  <c r="N173" i="3"/>
  <c r="E165" i="3"/>
  <c r="J169" i="3"/>
  <c r="H165" i="3"/>
  <c r="H166" i="3"/>
  <c r="K168" i="3"/>
  <c r="N169" i="3"/>
  <c r="Q170" i="3"/>
  <c r="E173" i="3"/>
  <c r="G176" i="3"/>
  <c r="L167" i="3"/>
  <c r="L175" i="3"/>
  <c r="Q175" i="3"/>
  <c r="L176" i="3"/>
  <c r="P176" i="3"/>
  <c r="F177" i="3"/>
  <c r="K177" i="3"/>
  <c r="O177" i="3"/>
  <c r="E178" i="3"/>
  <c r="J178" i="3"/>
  <c r="N178" i="3"/>
  <c r="D179" i="3"/>
  <c r="H179" i="3"/>
  <c r="I179" i="3" s="1"/>
  <c r="M179" i="3"/>
  <c r="Q179" i="3"/>
  <c r="G180" i="3"/>
  <c r="L180" i="3"/>
  <c r="P180" i="3"/>
  <c r="F181" i="3"/>
  <c r="K181" i="3"/>
  <c r="O181" i="3"/>
  <c r="G171" i="3"/>
  <c r="P171" i="3"/>
  <c r="H174" i="3"/>
  <c r="G175" i="3"/>
  <c r="F165" i="3"/>
  <c r="K165" i="3"/>
  <c r="O165" i="3"/>
  <c r="E166" i="3"/>
  <c r="J166" i="3"/>
  <c r="N166" i="3"/>
  <c r="D167" i="3"/>
  <c r="H167" i="3"/>
  <c r="M167" i="3"/>
  <c r="Q167" i="3"/>
  <c r="G168" i="3"/>
  <c r="L168" i="3"/>
  <c r="P168" i="3"/>
  <c r="F169" i="3"/>
  <c r="K169" i="3"/>
  <c r="O169" i="3"/>
  <c r="E170" i="3"/>
  <c r="J170" i="3"/>
  <c r="N170" i="3"/>
  <c r="D171" i="3"/>
  <c r="H171" i="3"/>
  <c r="M171" i="3"/>
  <c r="Q171" i="3"/>
  <c r="G172" i="3"/>
  <c r="L172" i="3"/>
  <c r="P172" i="3"/>
  <c r="F173" i="3"/>
  <c r="K173" i="3"/>
  <c r="O173" i="3"/>
  <c r="E174" i="3"/>
  <c r="J174" i="3"/>
  <c r="N174" i="3"/>
  <c r="D175" i="3"/>
  <c r="H175" i="3"/>
  <c r="N175" i="3"/>
  <c r="D176" i="3"/>
  <c r="H176" i="3"/>
  <c r="M176" i="3"/>
  <c r="Q176" i="3"/>
  <c r="G177" i="3"/>
  <c r="L177" i="3"/>
  <c r="P177" i="3"/>
  <c r="F178" i="3"/>
  <c r="K178" i="3"/>
  <c r="O178" i="3"/>
  <c r="E179" i="3"/>
  <c r="J179" i="3"/>
  <c r="N179" i="3"/>
  <c r="D180" i="3"/>
  <c r="H180" i="3"/>
  <c r="M180" i="3"/>
  <c r="Q180" i="3"/>
  <c r="G181" i="3"/>
  <c r="L181" i="3"/>
  <c r="P181" i="3"/>
  <c r="G167" i="3"/>
  <c r="L171" i="3"/>
  <c r="D174" i="3"/>
  <c r="M174" i="3"/>
  <c r="G165" i="3"/>
  <c r="L165" i="3"/>
  <c r="P165" i="3"/>
  <c r="F166" i="3"/>
  <c r="K166" i="3"/>
  <c r="O166" i="3"/>
  <c r="E167" i="3"/>
  <c r="J167" i="3"/>
  <c r="N167" i="3"/>
  <c r="D168" i="3"/>
  <c r="H168" i="3"/>
  <c r="M168" i="3"/>
  <c r="Q168" i="3"/>
  <c r="G169" i="3"/>
  <c r="L169" i="3"/>
  <c r="P169" i="3"/>
  <c r="F170" i="3"/>
  <c r="K170" i="3"/>
  <c r="O170" i="3"/>
  <c r="E171" i="3"/>
  <c r="J171" i="3"/>
  <c r="N171" i="3"/>
  <c r="D172" i="3"/>
  <c r="H172" i="3"/>
  <c r="M172" i="3"/>
  <c r="Q172" i="3"/>
  <c r="G173" i="3"/>
  <c r="L173" i="3"/>
  <c r="P173" i="3"/>
  <c r="F174" i="3"/>
  <c r="K174" i="3"/>
  <c r="O174" i="3"/>
  <c r="E175" i="3"/>
  <c r="J175" i="3"/>
  <c r="O175" i="3"/>
  <c r="E176" i="3"/>
  <c r="J176" i="3"/>
  <c r="N176" i="3"/>
  <c r="D177" i="3"/>
  <c r="H177" i="3"/>
  <c r="M177" i="3"/>
  <c r="Q177" i="3"/>
  <c r="G178" i="3"/>
  <c r="L178" i="3"/>
  <c r="P178" i="3"/>
  <c r="F179" i="3"/>
  <c r="K179" i="3"/>
  <c r="O179" i="3"/>
  <c r="E180" i="3"/>
  <c r="J180" i="3"/>
  <c r="N180" i="3"/>
  <c r="D181" i="3"/>
  <c r="H181" i="3"/>
  <c r="M181" i="3"/>
  <c r="Q181" i="3"/>
  <c r="P167" i="3"/>
  <c r="M165" i="3"/>
  <c r="G166" i="3"/>
  <c r="L166" i="3"/>
  <c r="F167" i="3"/>
  <c r="K167" i="3"/>
  <c r="E168" i="3"/>
  <c r="J168" i="3"/>
  <c r="D169" i="3"/>
  <c r="H169" i="3"/>
  <c r="M169" i="3"/>
  <c r="G170" i="3"/>
  <c r="L170" i="3"/>
  <c r="F171" i="3"/>
  <c r="K171" i="3"/>
  <c r="E172" i="3"/>
  <c r="J172" i="3"/>
  <c r="D173" i="3"/>
  <c r="H173" i="3"/>
  <c r="M173" i="3"/>
  <c r="G174" i="3"/>
  <c r="L174" i="3"/>
  <c r="F175" i="3"/>
  <c r="K175" i="3"/>
  <c r="P175" i="3"/>
  <c r="F176" i="3"/>
  <c r="K176" i="3"/>
  <c r="E177" i="3"/>
  <c r="J177" i="3"/>
  <c r="D178" i="3"/>
  <c r="H178" i="3"/>
  <c r="M178" i="3"/>
  <c r="G179" i="3"/>
  <c r="L179" i="3"/>
  <c r="F180" i="3"/>
  <c r="K180" i="3"/>
  <c r="O180" i="3"/>
  <c r="E181" i="3"/>
  <c r="I181" i="3"/>
  <c r="H144" i="3"/>
  <c r="P144" i="3"/>
  <c r="G144" i="3"/>
  <c r="O144" i="3"/>
  <c r="J144" i="3"/>
  <c r="L144" i="3"/>
  <c r="M144" i="3"/>
  <c r="I144" i="3"/>
  <c r="N144" i="3"/>
  <c r="Q144" i="3"/>
  <c r="S144" i="3"/>
  <c r="F144" i="3"/>
  <c r="E144" i="3"/>
  <c r="D144" i="3"/>
  <c r="B159" i="3"/>
  <c r="E159" i="3" s="1"/>
  <c r="B158" i="3"/>
  <c r="B157" i="3"/>
  <c r="E157" i="3" s="1"/>
  <c r="B156" i="3"/>
  <c r="B155" i="3"/>
  <c r="D155" i="3" s="1"/>
  <c r="B154" i="3"/>
  <c r="E154" i="3" s="1"/>
  <c r="B153" i="3"/>
  <c r="E153" i="3" s="1"/>
  <c r="B152" i="3"/>
  <c r="B151" i="3"/>
  <c r="E151" i="3" s="1"/>
  <c r="B150" i="3"/>
  <c r="B149" i="3"/>
  <c r="E149" i="3" s="1"/>
  <c r="B148" i="3"/>
  <c r="B147" i="3"/>
  <c r="E147" i="3" s="1"/>
  <c r="B146" i="3"/>
  <c r="B145" i="3"/>
  <c r="E145" i="3" s="1"/>
  <c r="D137" i="3"/>
  <c r="G137" i="3" s="1"/>
  <c r="D130" i="3"/>
  <c r="G130" i="3" s="1"/>
  <c r="G139" i="3"/>
  <c r="D139" i="3"/>
  <c r="G138" i="3"/>
  <c r="D138" i="3"/>
  <c r="G136" i="3"/>
  <c r="D136" i="3"/>
  <c r="G135" i="3"/>
  <c r="D135" i="3"/>
  <c r="D131" i="3"/>
  <c r="F107" i="3"/>
  <c r="G107" i="3" s="1"/>
  <c r="G132" i="3"/>
  <c r="G131" i="3"/>
  <c r="D132" i="3"/>
  <c r="D128" i="3"/>
  <c r="G129" i="3"/>
  <c r="D129" i="3"/>
  <c r="G128" i="3"/>
  <c r="D124" i="3"/>
  <c r="D123" i="3"/>
  <c r="E123" i="3" s="1"/>
  <c r="D122" i="3"/>
  <c r="D121" i="3"/>
  <c r="B115" i="3"/>
  <c r="E115" i="3" s="1"/>
  <c r="F96" i="3"/>
  <c r="G96" i="3" s="1"/>
  <c r="H112" i="3"/>
  <c r="H111" i="3"/>
  <c r="H110" i="3"/>
  <c r="H109" i="3"/>
  <c r="H108" i="3"/>
  <c r="H107" i="3"/>
  <c r="D107" i="3"/>
  <c r="D112" i="3"/>
  <c r="D111" i="3"/>
  <c r="D110" i="3"/>
  <c r="D109" i="3"/>
  <c r="D108" i="3"/>
  <c r="H105" i="3"/>
  <c r="H104" i="3"/>
  <c r="H103" i="3"/>
  <c r="H102" i="3"/>
  <c r="H101" i="3"/>
  <c r="H100" i="3"/>
  <c r="H99" i="3"/>
  <c r="H98" i="3"/>
  <c r="H97" i="3"/>
  <c r="D105" i="3"/>
  <c r="D104" i="3"/>
  <c r="D103" i="3"/>
  <c r="D102" i="3"/>
  <c r="D101" i="3"/>
  <c r="D100" i="3"/>
  <c r="D99" i="3"/>
  <c r="D98" i="3"/>
  <c r="D97" i="3"/>
  <c r="H81" i="3"/>
  <c r="N91" i="3"/>
  <c r="L91" i="3"/>
  <c r="J91" i="3"/>
  <c r="H91" i="3"/>
  <c r="F91" i="3"/>
  <c r="D91" i="3"/>
  <c r="B91" i="3"/>
  <c r="N90" i="3"/>
  <c r="L90" i="3"/>
  <c r="J90" i="3"/>
  <c r="H90" i="3"/>
  <c r="F90" i="3"/>
  <c r="D90" i="3"/>
  <c r="B90" i="3"/>
  <c r="N89" i="3"/>
  <c r="L89" i="3"/>
  <c r="J89" i="3"/>
  <c r="H89" i="3"/>
  <c r="F89" i="3"/>
  <c r="D89" i="3"/>
  <c r="B89" i="3"/>
  <c r="N88" i="3"/>
  <c r="L88" i="3"/>
  <c r="J88" i="3"/>
  <c r="H88" i="3"/>
  <c r="F88" i="3"/>
  <c r="D88" i="3"/>
  <c r="B88" i="3"/>
  <c r="N87" i="3"/>
  <c r="L87" i="3"/>
  <c r="J87" i="3"/>
  <c r="H87" i="3"/>
  <c r="F87" i="3"/>
  <c r="D87" i="3"/>
  <c r="B87" i="3"/>
  <c r="N86" i="3"/>
  <c r="L86" i="3"/>
  <c r="J86" i="3"/>
  <c r="H86" i="3"/>
  <c r="F86" i="3"/>
  <c r="B86" i="3"/>
  <c r="D86" i="3"/>
  <c r="N84" i="3"/>
  <c r="I110" i="3" l="1"/>
  <c r="E124" i="3"/>
  <c r="E110" i="3"/>
  <c r="I169" i="3"/>
  <c r="R169" i="3" s="1"/>
  <c r="G86" i="3"/>
  <c r="G90" i="3"/>
  <c r="O90" i="3"/>
  <c r="R181" i="3"/>
  <c r="R179" i="3"/>
  <c r="I177" i="3"/>
  <c r="R177" i="3" s="1"/>
  <c r="I173" i="3"/>
  <c r="R173" i="3" s="1"/>
  <c r="I168" i="3"/>
  <c r="R168" i="3" s="1"/>
  <c r="I172" i="3"/>
  <c r="R172" i="3" s="1"/>
  <c r="I167" i="3"/>
  <c r="R167" i="3" s="1"/>
  <c r="I178" i="3"/>
  <c r="R178" i="3" s="1"/>
  <c r="I174" i="3"/>
  <c r="R174" i="3" s="1"/>
  <c r="I180" i="3"/>
  <c r="R180" i="3" s="1"/>
  <c r="I165" i="3"/>
  <c r="R165" i="3" s="1"/>
  <c r="I176" i="3"/>
  <c r="R176" i="3" s="1"/>
  <c r="I175" i="3"/>
  <c r="R175" i="3" s="1"/>
  <c r="I170" i="3"/>
  <c r="R170" i="3" s="1"/>
  <c r="I171" i="3"/>
  <c r="R171" i="3" s="1"/>
  <c r="I166" i="3"/>
  <c r="R166" i="3" s="1"/>
  <c r="K144" i="3"/>
  <c r="T144" i="3" s="1"/>
  <c r="E111" i="3"/>
  <c r="E108" i="3"/>
  <c r="E112" i="3"/>
  <c r="I112" i="3"/>
  <c r="E122" i="3"/>
  <c r="E155" i="3"/>
  <c r="Q146" i="3"/>
  <c r="R146" i="3"/>
  <c r="S146" i="3"/>
  <c r="P146" i="3"/>
  <c r="O146" i="3"/>
  <c r="N146" i="3"/>
  <c r="M146" i="3"/>
  <c r="L146" i="3"/>
  <c r="J146" i="3"/>
  <c r="I146" i="3"/>
  <c r="H146" i="3"/>
  <c r="G146" i="3"/>
  <c r="Q150" i="3"/>
  <c r="R150" i="3"/>
  <c r="S150" i="3"/>
  <c r="P150" i="3"/>
  <c r="O150" i="3"/>
  <c r="N150" i="3"/>
  <c r="M150" i="3"/>
  <c r="L150" i="3"/>
  <c r="J150" i="3"/>
  <c r="I150" i="3"/>
  <c r="H150" i="3"/>
  <c r="G150" i="3"/>
  <c r="Q154" i="3"/>
  <c r="R154" i="3"/>
  <c r="S154" i="3"/>
  <c r="P154" i="3"/>
  <c r="O154" i="3"/>
  <c r="N154" i="3"/>
  <c r="M154" i="3"/>
  <c r="L154" i="3"/>
  <c r="J154" i="3"/>
  <c r="I154" i="3"/>
  <c r="H154" i="3"/>
  <c r="G154" i="3"/>
  <c r="Q158" i="3"/>
  <c r="R158" i="3"/>
  <c r="S158" i="3"/>
  <c r="P158" i="3"/>
  <c r="O158" i="3"/>
  <c r="N158" i="3"/>
  <c r="M158" i="3"/>
  <c r="L158" i="3"/>
  <c r="J158" i="3"/>
  <c r="I158" i="3"/>
  <c r="H158" i="3"/>
  <c r="G158" i="3"/>
  <c r="D146" i="3"/>
  <c r="D150" i="3"/>
  <c r="D154" i="3"/>
  <c r="D158" i="3"/>
  <c r="F146" i="3"/>
  <c r="F150" i="3"/>
  <c r="F154" i="3"/>
  <c r="F158" i="3"/>
  <c r="M88" i="3"/>
  <c r="E87" i="3"/>
  <c r="M87" i="3"/>
  <c r="G88" i="3"/>
  <c r="E91" i="3"/>
  <c r="M91" i="3"/>
  <c r="E107" i="3"/>
  <c r="I109" i="3"/>
  <c r="R147" i="3"/>
  <c r="S147" i="3"/>
  <c r="P147" i="3"/>
  <c r="O147" i="3"/>
  <c r="N147" i="3"/>
  <c r="M147" i="3"/>
  <c r="L147" i="3"/>
  <c r="J147" i="3"/>
  <c r="I147" i="3"/>
  <c r="H147" i="3"/>
  <c r="G147" i="3"/>
  <c r="Q147" i="3"/>
  <c r="R151" i="3"/>
  <c r="S151" i="3"/>
  <c r="P151" i="3"/>
  <c r="O151" i="3"/>
  <c r="N151" i="3"/>
  <c r="M151" i="3"/>
  <c r="L151" i="3"/>
  <c r="J151" i="3"/>
  <c r="I151" i="3"/>
  <c r="H151" i="3"/>
  <c r="G151" i="3"/>
  <c r="Q151" i="3"/>
  <c r="R155" i="3"/>
  <c r="S155" i="3"/>
  <c r="P155" i="3"/>
  <c r="O155" i="3"/>
  <c r="N155" i="3"/>
  <c r="M155" i="3"/>
  <c r="L155" i="3"/>
  <c r="J155" i="3"/>
  <c r="I155" i="3"/>
  <c r="H155" i="3"/>
  <c r="G155" i="3"/>
  <c r="Q155" i="3"/>
  <c r="R159" i="3"/>
  <c r="S159" i="3"/>
  <c r="P159" i="3"/>
  <c r="O159" i="3"/>
  <c r="N159" i="3"/>
  <c r="M159" i="3"/>
  <c r="L159" i="3"/>
  <c r="J159" i="3"/>
  <c r="I159" i="3"/>
  <c r="H159" i="3"/>
  <c r="G159" i="3"/>
  <c r="Q159" i="3"/>
  <c r="D147" i="3"/>
  <c r="D151" i="3"/>
  <c r="D159" i="3"/>
  <c r="E146" i="3"/>
  <c r="E150" i="3"/>
  <c r="E158" i="3"/>
  <c r="F147" i="3"/>
  <c r="F151" i="3"/>
  <c r="F155" i="3"/>
  <c r="F159" i="3"/>
  <c r="E109" i="3"/>
  <c r="I107" i="3"/>
  <c r="I111" i="3"/>
  <c r="G89" i="3"/>
  <c r="I90" i="3"/>
  <c r="I108" i="3"/>
  <c r="M86" i="3"/>
  <c r="K89" i="3"/>
  <c r="E90" i="3"/>
  <c r="S148" i="3"/>
  <c r="P148" i="3"/>
  <c r="O148" i="3"/>
  <c r="N148" i="3"/>
  <c r="M148" i="3"/>
  <c r="L148" i="3"/>
  <c r="J148" i="3"/>
  <c r="I148" i="3"/>
  <c r="H148" i="3"/>
  <c r="G148" i="3"/>
  <c r="Q148" i="3"/>
  <c r="R148" i="3"/>
  <c r="S152" i="3"/>
  <c r="P152" i="3"/>
  <c r="O152" i="3"/>
  <c r="N152" i="3"/>
  <c r="M152" i="3"/>
  <c r="L152" i="3"/>
  <c r="J152" i="3"/>
  <c r="I152" i="3"/>
  <c r="H152" i="3"/>
  <c r="G152" i="3"/>
  <c r="Q152" i="3"/>
  <c r="R152" i="3"/>
  <c r="S156" i="3"/>
  <c r="P156" i="3"/>
  <c r="O156" i="3"/>
  <c r="N156" i="3"/>
  <c r="M156" i="3"/>
  <c r="L156" i="3"/>
  <c r="J156" i="3"/>
  <c r="I156" i="3"/>
  <c r="H156" i="3"/>
  <c r="G156" i="3"/>
  <c r="Q156" i="3"/>
  <c r="R156" i="3"/>
  <c r="D148" i="3"/>
  <c r="D152" i="3"/>
  <c r="D156" i="3"/>
  <c r="F148" i="3"/>
  <c r="F152" i="3"/>
  <c r="F156" i="3"/>
  <c r="P145" i="3"/>
  <c r="O145" i="3"/>
  <c r="N145" i="3"/>
  <c r="M145" i="3"/>
  <c r="L145" i="3"/>
  <c r="J145" i="3"/>
  <c r="I145" i="3"/>
  <c r="Q145" i="3"/>
  <c r="G145" i="3"/>
  <c r="R145" i="3"/>
  <c r="H145" i="3"/>
  <c r="S145" i="3"/>
  <c r="P149" i="3"/>
  <c r="O149" i="3"/>
  <c r="N149" i="3"/>
  <c r="M149" i="3"/>
  <c r="L149" i="3"/>
  <c r="J149" i="3"/>
  <c r="I149" i="3"/>
  <c r="H149" i="3"/>
  <c r="Q149" i="3"/>
  <c r="R149" i="3"/>
  <c r="G149" i="3"/>
  <c r="S149" i="3"/>
  <c r="P153" i="3"/>
  <c r="O153" i="3"/>
  <c r="N153" i="3"/>
  <c r="M153" i="3"/>
  <c r="L153" i="3"/>
  <c r="J153" i="3"/>
  <c r="I153" i="3"/>
  <c r="H153" i="3"/>
  <c r="G153" i="3"/>
  <c r="Q153" i="3"/>
  <c r="R153" i="3"/>
  <c r="S153" i="3"/>
  <c r="P157" i="3"/>
  <c r="O157" i="3"/>
  <c r="N157" i="3"/>
  <c r="M157" i="3"/>
  <c r="L157" i="3"/>
  <c r="J157" i="3"/>
  <c r="I157" i="3"/>
  <c r="H157" i="3"/>
  <c r="Q157" i="3"/>
  <c r="R157" i="3"/>
  <c r="S157" i="3"/>
  <c r="G157" i="3"/>
  <c r="D145" i="3"/>
  <c r="D149" i="3"/>
  <c r="D153" i="3"/>
  <c r="D157" i="3"/>
  <c r="E148" i="3"/>
  <c r="E152" i="3"/>
  <c r="E156" i="3"/>
  <c r="F145" i="3"/>
  <c r="F149" i="3"/>
  <c r="F153" i="3"/>
  <c r="F157" i="3"/>
  <c r="B117" i="3"/>
  <c r="K91" i="3"/>
  <c r="O91" i="3"/>
  <c r="I91" i="3"/>
  <c r="G91" i="3"/>
  <c r="M90" i="3"/>
  <c r="K90" i="3"/>
  <c r="O89" i="3"/>
  <c r="M89" i="3"/>
  <c r="E89" i="3"/>
  <c r="I89" i="3"/>
  <c r="K88" i="3"/>
  <c r="O88" i="3"/>
  <c r="I88" i="3"/>
  <c r="E88" i="3"/>
  <c r="K87" i="3"/>
  <c r="O87" i="3"/>
  <c r="I87" i="3"/>
  <c r="G87" i="3"/>
  <c r="O86" i="3"/>
  <c r="K86" i="3"/>
  <c r="E86" i="3"/>
  <c r="I86" i="3"/>
  <c r="L84" i="3"/>
  <c r="J84" i="3"/>
  <c r="H84" i="3"/>
  <c r="F84" i="3"/>
  <c r="D84" i="3"/>
  <c r="B84" i="3"/>
  <c r="N83" i="3"/>
  <c r="L83" i="3"/>
  <c r="J83" i="3"/>
  <c r="H83" i="3"/>
  <c r="F83" i="3"/>
  <c r="D83" i="3"/>
  <c r="B83" i="3"/>
  <c r="N82" i="3"/>
  <c r="L82" i="3"/>
  <c r="J82" i="3"/>
  <c r="H82" i="3"/>
  <c r="F82" i="3"/>
  <c r="D82" i="3"/>
  <c r="B82" i="3"/>
  <c r="N81" i="3"/>
  <c r="L81" i="3"/>
  <c r="J81" i="3"/>
  <c r="F81" i="3"/>
  <c r="D81" i="3"/>
  <c r="B81" i="3"/>
  <c r="N80" i="3"/>
  <c r="L80" i="3"/>
  <c r="J80" i="3"/>
  <c r="H80" i="3"/>
  <c r="F80" i="3"/>
  <c r="D80" i="3"/>
  <c r="B80" i="3"/>
  <c r="N79" i="3"/>
  <c r="L79" i="3"/>
  <c r="J79" i="3"/>
  <c r="H79" i="3"/>
  <c r="F79" i="3"/>
  <c r="D79" i="3"/>
  <c r="B79" i="3"/>
  <c r="N78" i="3"/>
  <c r="L78" i="3"/>
  <c r="J78" i="3"/>
  <c r="H78" i="3"/>
  <c r="F78" i="3"/>
  <c r="D78" i="3"/>
  <c r="B78" i="3"/>
  <c r="N76" i="3"/>
  <c r="L76" i="3"/>
  <c r="J76" i="3"/>
  <c r="H76" i="3"/>
  <c r="F76" i="3"/>
  <c r="D76" i="3"/>
  <c r="B76" i="3"/>
  <c r="N75" i="3"/>
  <c r="L75" i="3"/>
  <c r="J75" i="3"/>
  <c r="H75" i="3"/>
  <c r="F75" i="3"/>
  <c r="D75" i="3"/>
  <c r="B75" i="3"/>
  <c r="N74" i="3"/>
  <c r="L74" i="3"/>
  <c r="J74" i="3"/>
  <c r="H74" i="3"/>
  <c r="F74" i="3"/>
  <c r="D74" i="3"/>
  <c r="B74" i="3"/>
  <c r="N102" i="3"/>
  <c r="N101" i="3"/>
  <c r="N100" i="3"/>
  <c r="N99" i="3"/>
  <c r="N98" i="3"/>
  <c r="N97" i="3"/>
  <c r="N96" i="3"/>
  <c r="N95" i="3"/>
  <c r="C67" i="3"/>
  <c r="C66" i="3"/>
  <c r="C65" i="3"/>
  <c r="C64" i="3"/>
  <c r="C61" i="3"/>
  <c r="C62" i="3"/>
  <c r="C60" i="3"/>
  <c r="C59" i="3"/>
  <c r="C58" i="3"/>
  <c r="C57" i="3"/>
  <c r="C56" i="3"/>
  <c r="C43" i="3"/>
  <c r="K156" i="3" l="1"/>
  <c r="T156" i="3" s="1"/>
  <c r="K152" i="3"/>
  <c r="T152" i="3" s="1"/>
  <c r="K148" i="3"/>
  <c r="T148" i="3" s="1"/>
  <c r="K158" i="3"/>
  <c r="T158" i="3" s="1"/>
  <c r="K154" i="3"/>
  <c r="T154" i="3" s="1"/>
  <c r="K150" i="3"/>
  <c r="T150" i="3" s="1"/>
  <c r="K146" i="3"/>
  <c r="T146" i="3" s="1"/>
  <c r="K157" i="3"/>
  <c r="T157" i="3" s="1"/>
  <c r="K153" i="3"/>
  <c r="T153" i="3" s="1"/>
  <c r="K149" i="3"/>
  <c r="T149" i="3" s="1"/>
  <c r="K145" i="3"/>
  <c r="T145" i="3" s="1"/>
  <c r="K159" i="3"/>
  <c r="T159" i="3" s="1"/>
  <c r="K155" i="3"/>
  <c r="T155" i="3" s="1"/>
  <c r="K151" i="3"/>
  <c r="T151" i="3" s="1"/>
  <c r="K147" i="3"/>
  <c r="T147" i="3" s="1"/>
  <c r="K82" i="3"/>
  <c r="M83" i="3"/>
  <c r="G84" i="3"/>
  <c r="E74" i="3"/>
  <c r="K78" i="3"/>
  <c r="E79" i="3"/>
  <c r="G78" i="3"/>
  <c r="I79" i="3"/>
  <c r="M84" i="3"/>
  <c r="M79" i="3"/>
  <c r="G75" i="3"/>
  <c r="G79" i="3"/>
  <c r="M81" i="3"/>
  <c r="G82" i="3"/>
  <c r="K84" i="3"/>
  <c r="O84" i="3"/>
  <c r="I84" i="3"/>
  <c r="E84" i="3"/>
  <c r="O83" i="3"/>
  <c r="K83" i="3"/>
  <c r="E83" i="3"/>
  <c r="G83" i="3"/>
  <c r="I83" i="3"/>
  <c r="M82" i="3"/>
  <c r="O82" i="3"/>
  <c r="E82" i="3"/>
  <c r="I82" i="3"/>
  <c r="K81" i="3"/>
  <c r="G81" i="3"/>
  <c r="O81" i="3"/>
  <c r="I81" i="3"/>
  <c r="E81" i="3"/>
  <c r="K80" i="3"/>
  <c r="O80" i="3"/>
  <c r="M80" i="3"/>
  <c r="G80" i="3"/>
  <c r="I80" i="3"/>
  <c r="E80" i="3"/>
  <c r="O79" i="3"/>
  <c r="K79" i="3"/>
  <c r="M78" i="3"/>
  <c r="O78" i="3"/>
  <c r="E78" i="3"/>
  <c r="I78" i="3"/>
  <c r="M76" i="3"/>
  <c r="K76" i="3"/>
  <c r="O76" i="3"/>
  <c r="E76" i="3"/>
  <c r="I76" i="3"/>
  <c r="G76" i="3"/>
  <c r="K75" i="3"/>
  <c r="O75" i="3"/>
  <c r="M75" i="3"/>
  <c r="K74" i="3"/>
  <c r="I75" i="3"/>
  <c r="E75" i="3"/>
  <c r="M74" i="3"/>
  <c r="O74" i="3"/>
  <c r="G74" i="3"/>
  <c r="I74" i="3"/>
  <c r="C63" i="3"/>
  <c r="C55" i="3"/>
  <c r="C51" i="3"/>
  <c r="C49" i="3"/>
  <c r="C48" i="3"/>
  <c r="C47" i="3"/>
  <c r="C46" i="3"/>
  <c r="C45" i="3"/>
  <c r="C44" i="3"/>
  <c r="D67" i="3" l="1"/>
  <c r="D64" i="3"/>
  <c r="D66" i="3"/>
  <c r="D65" i="3"/>
  <c r="D57" i="3"/>
  <c r="D60" i="3"/>
  <c r="D56" i="3"/>
  <c r="D62" i="3"/>
  <c r="D59" i="3"/>
  <c r="D58" i="3"/>
  <c r="D61" i="3"/>
  <c r="L32" i="3"/>
  <c r="L31" i="3"/>
  <c r="L29" i="3"/>
  <c r="L30" i="3"/>
  <c r="I30" i="3"/>
  <c r="I29" i="3"/>
  <c r="I32" i="3"/>
  <c r="I31" i="3"/>
  <c r="AI16" i="3"/>
  <c r="AI21" i="3"/>
  <c r="AG21" i="3"/>
  <c r="AE21" i="3"/>
  <c r="AC21" i="3"/>
  <c r="AA21" i="3"/>
  <c r="Y21" i="3"/>
  <c r="W21" i="3"/>
  <c r="AI17" i="3"/>
  <c r="AG17" i="3"/>
  <c r="AE17" i="3"/>
  <c r="AC17" i="3"/>
  <c r="AA17" i="3"/>
  <c r="Y17" i="3"/>
  <c r="W17" i="3"/>
  <c r="AI10" i="3"/>
  <c r="AG10" i="3"/>
  <c r="AE10" i="3"/>
  <c r="AC10" i="3"/>
  <c r="AA10" i="3"/>
  <c r="Y10" i="3"/>
  <c r="W10" i="3"/>
  <c r="AI11" i="3"/>
  <c r="AG11" i="3"/>
  <c r="AE11" i="3"/>
  <c r="AC11" i="3"/>
  <c r="AA11" i="3"/>
  <c r="Y11" i="3"/>
  <c r="W11" i="3"/>
  <c r="U11" i="3"/>
  <c r="S11" i="3"/>
  <c r="AF11" i="3" l="1"/>
  <c r="AJ17" i="3"/>
  <c r="AH11" i="3"/>
  <c r="AJ10" i="3"/>
  <c r="AF21" i="3"/>
  <c r="K31" i="3"/>
  <c r="AJ11" i="3"/>
  <c r="AD10" i="3"/>
  <c r="AD17" i="3"/>
  <c r="AF17" i="3"/>
  <c r="AH21" i="3"/>
  <c r="K32" i="3"/>
  <c r="AH10" i="3"/>
  <c r="AD11" i="3"/>
  <c r="AF10" i="3"/>
  <c r="AH17" i="3"/>
  <c r="AJ21" i="3"/>
  <c r="K29" i="3"/>
  <c r="K30" i="3"/>
  <c r="AD21" i="3"/>
  <c r="X21" i="3"/>
  <c r="Z21" i="3"/>
  <c r="Z10" i="3"/>
  <c r="X10" i="3"/>
  <c r="X11" i="3"/>
  <c r="Z11" i="3"/>
  <c r="AB11" i="3"/>
  <c r="AI24" i="3"/>
  <c r="AG24" i="3"/>
  <c r="AE24" i="3"/>
  <c r="AC24" i="3"/>
  <c r="AA24" i="3"/>
  <c r="Y24" i="3"/>
  <c r="W24" i="3"/>
  <c r="AI23" i="3"/>
  <c r="AG23" i="3"/>
  <c r="AE23" i="3"/>
  <c r="AC23" i="3"/>
  <c r="AA23" i="3"/>
  <c r="Y23" i="3"/>
  <c r="W23" i="3"/>
  <c r="AI22" i="3"/>
  <c r="AG22" i="3"/>
  <c r="AE22" i="3"/>
  <c r="AC22" i="3"/>
  <c r="AA22" i="3"/>
  <c r="Y22" i="3"/>
  <c r="W22" i="3"/>
  <c r="W20" i="3"/>
  <c r="AI20" i="3"/>
  <c r="AG20" i="3"/>
  <c r="AE20" i="3"/>
  <c r="AC20" i="3"/>
  <c r="AA20" i="3"/>
  <c r="Y20" i="3"/>
  <c r="AI19" i="3"/>
  <c r="AG19" i="3"/>
  <c r="AE19" i="3"/>
  <c r="AC19" i="3"/>
  <c r="AA19" i="3"/>
  <c r="Y19" i="3"/>
  <c r="W19" i="3"/>
  <c r="AI18" i="3"/>
  <c r="AG18" i="3"/>
  <c r="AE18" i="3"/>
  <c r="AC18" i="3"/>
  <c r="AA18" i="3"/>
  <c r="Y18" i="3"/>
  <c r="W18" i="3"/>
  <c r="AG16" i="3"/>
  <c r="AE16" i="3"/>
  <c r="AC16" i="3"/>
  <c r="AA16" i="3"/>
  <c r="Y16" i="3"/>
  <c r="W16" i="3"/>
  <c r="W14" i="3"/>
  <c r="AI15" i="3"/>
  <c r="AG15" i="3"/>
  <c r="AE15" i="3"/>
  <c r="AC15" i="3"/>
  <c r="AA15" i="3"/>
  <c r="Y15" i="3"/>
  <c r="W15" i="3"/>
  <c r="AI14" i="3"/>
  <c r="AG14" i="3"/>
  <c r="AE14" i="3"/>
  <c r="AC14" i="3"/>
  <c r="AA14" i="3"/>
  <c r="Y14" i="3"/>
  <c r="AI13" i="3"/>
  <c r="AG13" i="3"/>
  <c r="AE13" i="3"/>
  <c r="AC13" i="3"/>
  <c r="AA13" i="3"/>
  <c r="Y13" i="3"/>
  <c r="W13" i="3"/>
  <c r="AI12" i="3"/>
  <c r="AG12" i="3"/>
  <c r="AE12" i="3"/>
  <c r="AC12" i="3"/>
  <c r="AA12" i="3"/>
  <c r="Y12" i="3"/>
  <c r="W12" i="3"/>
  <c r="AI9" i="3"/>
  <c r="AG9" i="3"/>
  <c r="AE9" i="3"/>
  <c r="AC9" i="3"/>
  <c r="AA9" i="3"/>
  <c r="Y9" i="3"/>
  <c r="W9" i="3"/>
  <c r="W8" i="3"/>
  <c r="AI8" i="3"/>
  <c r="AG8" i="3"/>
  <c r="AE8" i="3"/>
  <c r="AC8" i="3"/>
  <c r="AA8" i="3"/>
  <c r="Y8" i="3"/>
  <c r="U24" i="3"/>
  <c r="S24" i="3"/>
  <c r="U23" i="3"/>
  <c r="S23" i="3"/>
  <c r="U22" i="3"/>
  <c r="S22" i="3"/>
  <c r="U21" i="3"/>
  <c r="S21" i="3"/>
  <c r="U20" i="3"/>
  <c r="S20" i="3"/>
  <c r="U18" i="3"/>
  <c r="S18" i="3"/>
  <c r="U17" i="3"/>
  <c r="S17" i="3"/>
  <c r="U16" i="3"/>
  <c r="S16" i="3"/>
  <c r="S14" i="3"/>
  <c r="U15" i="3"/>
  <c r="S15" i="3"/>
  <c r="U14" i="3"/>
  <c r="U13" i="3"/>
  <c r="S13" i="3"/>
  <c r="U12" i="3"/>
  <c r="S12" i="3"/>
  <c r="S8" i="3"/>
  <c r="U10" i="3"/>
  <c r="U9" i="3"/>
  <c r="T11" i="3"/>
  <c r="S10" i="3"/>
  <c r="S9" i="3"/>
  <c r="U8" i="3"/>
  <c r="P24" i="3"/>
  <c r="M24" i="3"/>
  <c r="P15" i="3"/>
  <c r="R15" i="3" s="1"/>
  <c r="M15" i="3"/>
  <c r="O15" i="3" s="1"/>
  <c r="J15" i="3"/>
  <c r="L15" i="3" s="1"/>
  <c r="P11" i="3"/>
  <c r="M11" i="3"/>
  <c r="J11" i="3"/>
  <c r="P23" i="3"/>
  <c r="R23" i="3" s="1"/>
  <c r="P22" i="3"/>
  <c r="P21" i="3"/>
  <c r="R21" i="3" s="1"/>
  <c r="P20" i="3"/>
  <c r="R20" i="3" s="1"/>
  <c r="P19" i="3"/>
  <c r="R19" i="3" s="1"/>
  <c r="P18" i="3"/>
  <c r="P17" i="3"/>
  <c r="P16" i="3"/>
  <c r="P14" i="3"/>
  <c r="P13" i="3"/>
  <c r="R13" i="3" s="1"/>
  <c r="P12" i="3"/>
  <c r="R12" i="3" s="1"/>
  <c r="P10" i="3"/>
  <c r="P9" i="3"/>
  <c r="R9" i="3" s="1"/>
  <c r="M8" i="3"/>
  <c r="P8" i="3"/>
  <c r="J24" i="3"/>
  <c r="K24" i="3" s="1"/>
  <c r="M23" i="3"/>
  <c r="O23" i="3" s="1"/>
  <c r="M22" i="3"/>
  <c r="O22" i="3" s="1"/>
  <c r="M21" i="3"/>
  <c r="O21" i="3" s="1"/>
  <c r="M20" i="3"/>
  <c r="M19" i="3"/>
  <c r="M18" i="3"/>
  <c r="M17" i="3"/>
  <c r="O17" i="3" s="1"/>
  <c r="M16" i="3"/>
  <c r="M14" i="3"/>
  <c r="M13" i="3"/>
  <c r="O13" i="3" s="1"/>
  <c r="M12" i="3"/>
  <c r="M10" i="3"/>
  <c r="M9" i="3"/>
  <c r="O9" i="3" s="1"/>
  <c r="J23" i="3"/>
  <c r="J22" i="3"/>
  <c r="L22" i="3" s="1"/>
  <c r="J21" i="3"/>
  <c r="L21" i="3" s="1"/>
  <c r="J20" i="3"/>
  <c r="L20" i="3" s="1"/>
  <c r="J19" i="3"/>
  <c r="J18" i="3"/>
  <c r="L18" i="3" s="1"/>
  <c r="J17" i="3"/>
  <c r="L17" i="3" s="1"/>
  <c r="J16" i="3"/>
  <c r="L16" i="3" s="1"/>
  <c r="J14" i="3"/>
  <c r="J13" i="3"/>
  <c r="L13" i="3" s="1"/>
  <c r="J12" i="3"/>
  <c r="L12" i="3" s="1"/>
  <c r="J10" i="3"/>
  <c r="L10" i="3" s="1"/>
  <c r="J9" i="3"/>
  <c r="J8" i="3"/>
  <c r="H11" i="3"/>
  <c r="H24" i="3"/>
  <c r="H15" i="3"/>
  <c r="H23" i="3"/>
  <c r="H22" i="3"/>
  <c r="H21" i="3"/>
  <c r="H20" i="3"/>
  <c r="H18" i="3"/>
  <c r="H17" i="3"/>
  <c r="H16" i="3"/>
  <c r="H14" i="3"/>
  <c r="H13" i="3"/>
  <c r="H12" i="3"/>
  <c r="H10" i="3"/>
  <c r="H9" i="3"/>
  <c r="H8" i="3"/>
  <c r="L23" i="3"/>
  <c r="L19" i="3"/>
  <c r="C35" i="3"/>
  <c r="C36" i="3"/>
  <c r="C37" i="3"/>
  <c r="C39" i="3"/>
  <c r="C38" i="3"/>
  <c r="C27" i="3"/>
  <c r="C34" i="3"/>
  <c r="C33" i="3"/>
  <c r="C32" i="3"/>
  <c r="C31" i="3"/>
  <c r="C30" i="3"/>
  <c r="C29" i="3"/>
  <c r="C28" i="3"/>
  <c r="C26" i="3"/>
  <c r="C24" i="3"/>
  <c r="C25" i="3"/>
  <c r="C20" i="3"/>
  <c r="C19" i="3"/>
  <c r="C17" i="3"/>
  <c r="C16" i="3"/>
  <c r="C14" i="3"/>
  <c r="C13" i="3"/>
  <c r="C11" i="3"/>
  <c r="C10" i="3"/>
  <c r="C8" i="3"/>
  <c r="C7" i="3"/>
  <c r="C5" i="3"/>
  <c r="C4" i="3"/>
  <c r="C1" i="3"/>
  <c r="V12" i="3" l="1"/>
  <c r="C179" i="3"/>
  <c r="C175" i="3"/>
  <c r="C171" i="3"/>
  <c r="C167" i="3"/>
  <c r="C178" i="3"/>
  <c r="C166" i="3"/>
  <c r="C181" i="3"/>
  <c r="C177" i="3"/>
  <c r="C173" i="3"/>
  <c r="C169" i="3"/>
  <c r="C165" i="3"/>
  <c r="C170" i="3"/>
  <c r="C180" i="3"/>
  <c r="C176" i="3"/>
  <c r="C172" i="3"/>
  <c r="C168" i="3"/>
  <c r="C174" i="3"/>
  <c r="C154" i="3"/>
  <c r="C144" i="3"/>
  <c r="I105" i="3"/>
  <c r="I101" i="3"/>
  <c r="I97" i="3"/>
  <c r="E102" i="3"/>
  <c r="E98" i="3"/>
  <c r="I104" i="3"/>
  <c r="I100" i="3"/>
  <c r="E105" i="3"/>
  <c r="E101" i="3"/>
  <c r="E97" i="3"/>
  <c r="B116" i="3"/>
  <c r="B114" i="3"/>
  <c r="C89" i="3"/>
  <c r="C156" i="3"/>
  <c r="I102" i="3"/>
  <c r="I103" i="3"/>
  <c r="C147" i="3"/>
  <c r="C157" i="3"/>
  <c r="E99" i="3"/>
  <c r="E100" i="3"/>
  <c r="C146" i="3"/>
  <c r="C151" i="3"/>
  <c r="C148" i="3"/>
  <c r="C145" i="3"/>
  <c r="E103" i="3"/>
  <c r="E104" i="3"/>
  <c r="C150" i="3"/>
  <c r="C155" i="3"/>
  <c r="C152" i="3"/>
  <c r="C149" i="3"/>
  <c r="I98" i="3"/>
  <c r="I99" i="3"/>
  <c r="C158" i="3"/>
  <c r="C159" i="3"/>
  <c r="C153" i="3"/>
  <c r="C80" i="3"/>
  <c r="C82" i="3"/>
  <c r="C81" i="3"/>
  <c r="C78" i="3"/>
  <c r="C76" i="3"/>
  <c r="C87" i="3"/>
  <c r="C86" i="3"/>
  <c r="C84" i="3"/>
  <c r="C75" i="3"/>
  <c r="C83" i="3"/>
  <c r="C74" i="3"/>
  <c r="C91" i="3"/>
  <c r="C79" i="3"/>
  <c r="C90" i="3"/>
  <c r="C88" i="3"/>
  <c r="T15" i="3"/>
  <c r="D55" i="3"/>
  <c r="D63" i="3"/>
  <c r="C6" i="3"/>
  <c r="D44" i="3"/>
  <c r="D43" i="3"/>
  <c r="D49" i="3"/>
  <c r="D45" i="3"/>
  <c r="D46" i="3"/>
  <c r="D47" i="3"/>
  <c r="D48" i="3"/>
  <c r="AB10" i="3"/>
  <c r="V19" i="3"/>
  <c r="V21" i="3"/>
  <c r="V23" i="3"/>
  <c r="K9" i="3"/>
  <c r="K14" i="3"/>
  <c r="K19" i="3"/>
  <c r="K23" i="3"/>
  <c r="V18" i="3"/>
  <c r="V14" i="3"/>
  <c r="AF14" i="3"/>
  <c r="AD18" i="3"/>
  <c r="AD23" i="3"/>
  <c r="L14" i="3"/>
  <c r="T13" i="3"/>
  <c r="T23" i="3"/>
  <c r="N10" i="3"/>
  <c r="N16" i="3"/>
  <c r="N20" i="3"/>
  <c r="AH16" i="3"/>
  <c r="N11" i="3"/>
  <c r="T9" i="3"/>
  <c r="V10" i="3"/>
  <c r="V15" i="3"/>
  <c r="Y25" i="3"/>
  <c r="AD16" i="3"/>
  <c r="T16" i="3"/>
  <c r="T18" i="3"/>
  <c r="T20" i="3"/>
  <c r="T22" i="3"/>
  <c r="AJ16" i="3"/>
  <c r="AF16" i="3"/>
  <c r="K8" i="3"/>
  <c r="J25" i="3"/>
  <c r="N12" i="3"/>
  <c r="Q8" i="3"/>
  <c r="P25" i="3"/>
  <c r="Q17" i="3"/>
  <c r="T21" i="3"/>
  <c r="AD8" i="3"/>
  <c r="AC25" i="3"/>
  <c r="W25" i="3"/>
  <c r="AD9" i="3"/>
  <c r="AF12" i="3"/>
  <c r="AH13" i="3"/>
  <c r="AD14" i="3"/>
  <c r="AF15" i="3"/>
  <c r="AJ18" i="3"/>
  <c r="AD19" i="3"/>
  <c r="AH20" i="3"/>
  <c r="AH22" i="3"/>
  <c r="AJ23" i="3"/>
  <c r="AD24" i="3"/>
  <c r="N18" i="3"/>
  <c r="N8" i="3"/>
  <c r="M25" i="3"/>
  <c r="Q18" i="3"/>
  <c r="Q22" i="3"/>
  <c r="Q11" i="3"/>
  <c r="N24" i="3"/>
  <c r="T8" i="3"/>
  <c r="S25" i="3"/>
  <c r="V13" i="3"/>
  <c r="T14" i="3"/>
  <c r="T17" i="3"/>
  <c r="AE25" i="3"/>
  <c r="AF8" i="3"/>
  <c r="AF9" i="3"/>
  <c r="AH12" i="3"/>
  <c r="AJ13" i="3"/>
  <c r="AH15" i="3"/>
  <c r="AF19" i="3"/>
  <c r="AJ20" i="3"/>
  <c r="AJ22" i="3"/>
  <c r="AF24" i="3"/>
  <c r="AB21" i="3"/>
  <c r="K10" i="3"/>
  <c r="K16" i="3"/>
  <c r="N14" i="3"/>
  <c r="N19" i="3"/>
  <c r="Q14" i="3"/>
  <c r="Q24" i="3"/>
  <c r="T12" i="3"/>
  <c r="T10" i="3"/>
  <c r="AG25" i="3"/>
  <c r="AH8" i="3"/>
  <c r="AH9" i="3"/>
  <c r="AJ12" i="3"/>
  <c r="AD13" i="3"/>
  <c r="AH14" i="3"/>
  <c r="AJ15" i="3"/>
  <c r="AF18" i="3"/>
  <c r="AH19" i="3"/>
  <c r="AD20" i="3"/>
  <c r="AD22" i="3"/>
  <c r="AF23" i="3"/>
  <c r="AH24" i="3"/>
  <c r="I8" i="3"/>
  <c r="Q10" i="3"/>
  <c r="Q16" i="3"/>
  <c r="K11" i="3"/>
  <c r="V8" i="3"/>
  <c r="U25" i="3"/>
  <c r="V9" i="3"/>
  <c r="V16" i="3"/>
  <c r="V20" i="3"/>
  <c r="V22" i="3"/>
  <c r="T24" i="3"/>
  <c r="V24" i="3"/>
  <c r="AA25" i="3"/>
  <c r="AI25" i="3"/>
  <c r="AJ8" i="3"/>
  <c r="AJ9" i="3"/>
  <c r="AD12" i="3"/>
  <c r="AF13" i="3"/>
  <c r="AB14" i="3"/>
  <c r="AJ14" i="3"/>
  <c r="AD15" i="3"/>
  <c r="AH18" i="3"/>
  <c r="AJ19" i="3"/>
  <c r="AF20" i="3"/>
  <c r="AF22" i="3"/>
  <c r="AH23" i="3"/>
  <c r="AJ24" i="3"/>
  <c r="Z24" i="3"/>
  <c r="X24" i="3"/>
  <c r="AB24" i="3"/>
  <c r="AB23" i="3"/>
  <c r="X23" i="3"/>
  <c r="Z23" i="3"/>
  <c r="AB22" i="3"/>
  <c r="X22" i="3"/>
  <c r="Z22" i="3"/>
  <c r="Z20" i="3"/>
  <c r="AB20" i="3"/>
  <c r="X20" i="3"/>
  <c r="AB19" i="3"/>
  <c r="X19" i="3"/>
  <c r="Z19" i="3"/>
  <c r="X18" i="3"/>
  <c r="Z18" i="3"/>
  <c r="AB18" i="3"/>
  <c r="Z17" i="3"/>
  <c r="X17" i="3"/>
  <c r="AB17" i="3"/>
  <c r="X16" i="3"/>
  <c r="Z16" i="3"/>
  <c r="AB16" i="3"/>
  <c r="X15" i="3"/>
  <c r="Z15" i="3"/>
  <c r="AB15" i="3"/>
  <c r="X14" i="3"/>
  <c r="Z14" i="3"/>
  <c r="AB9" i="3"/>
  <c r="X9" i="3"/>
  <c r="Z9" i="3"/>
  <c r="Z13" i="3"/>
  <c r="AB13" i="3"/>
  <c r="X13" i="3"/>
  <c r="X12" i="3"/>
  <c r="Z12" i="3"/>
  <c r="AB12" i="3"/>
  <c r="AB8" i="3"/>
  <c r="X8" i="3"/>
  <c r="Z8" i="3"/>
  <c r="V17" i="3"/>
  <c r="O10" i="3"/>
  <c r="O16" i="3"/>
  <c r="O24" i="3"/>
  <c r="R14" i="3"/>
  <c r="R22" i="3"/>
  <c r="Q12" i="3"/>
  <c r="Q23" i="3"/>
  <c r="Q15" i="3"/>
  <c r="N17" i="3"/>
  <c r="O11" i="3"/>
  <c r="L24" i="3"/>
  <c r="N9" i="3"/>
  <c r="K13" i="3"/>
  <c r="K18" i="3"/>
  <c r="L11" i="3"/>
  <c r="O18" i="3"/>
  <c r="R11" i="3"/>
  <c r="R16" i="3"/>
  <c r="R24" i="3"/>
  <c r="Q9" i="3"/>
  <c r="N13" i="3"/>
  <c r="Q21" i="3"/>
  <c r="N23" i="3"/>
  <c r="N15" i="3"/>
  <c r="K17" i="3"/>
  <c r="O12" i="3"/>
  <c r="O19" i="3"/>
  <c r="R8" i="3"/>
  <c r="R25" i="3" s="1"/>
  <c r="R17" i="3"/>
  <c r="Q13" i="3"/>
  <c r="Q20" i="3"/>
  <c r="N22" i="3"/>
  <c r="O20" i="3"/>
  <c r="R18" i="3"/>
  <c r="Q19" i="3"/>
  <c r="N21" i="3"/>
  <c r="K15" i="3"/>
  <c r="T19" i="3"/>
  <c r="L8" i="3"/>
  <c r="L25" i="3" s="1"/>
  <c r="O14" i="3"/>
  <c r="R10" i="3"/>
  <c r="K22" i="3"/>
  <c r="O8" i="3"/>
  <c r="O25" i="3" s="1"/>
  <c r="K12" i="3"/>
  <c r="K21" i="3"/>
  <c r="K20" i="3"/>
  <c r="V11" i="3"/>
  <c r="D25" i="3"/>
  <c r="D29" i="3"/>
  <c r="D33" i="3"/>
  <c r="D39" i="3"/>
  <c r="I24" i="3"/>
  <c r="L9" i="3"/>
  <c r="I14" i="3"/>
  <c r="I18" i="3"/>
  <c r="I22" i="3"/>
  <c r="I10" i="3"/>
  <c r="I15" i="3"/>
  <c r="I19" i="3"/>
  <c r="I23" i="3"/>
  <c r="I16" i="3"/>
  <c r="I20" i="3"/>
  <c r="I9" i="3"/>
  <c r="I17" i="3"/>
  <c r="I21" i="3"/>
  <c r="I12" i="3"/>
  <c r="I13" i="3"/>
  <c r="D30" i="3"/>
  <c r="D34" i="3"/>
  <c r="D26" i="3"/>
  <c r="D31" i="3"/>
  <c r="D27" i="3"/>
  <c r="D36" i="3"/>
  <c r="D28" i="3"/>
  <c r="D32" i="3"/>
  <c r="D38" i="3"/>
  <c r="D35" i="3"/>
  <c r="I11" i="3"/>
  <c r="C21" i="3"/>
  <c r="C18" i="3"/>
  <c r="C12" i="3"/>
  <c r="D24" i="3"/>
  <c r="D37" i="3"/>
  <c r="C15" i="3"/>
  <c r="C9" i="3"/>
  <c r="AB25" i="3" l="1"/>
  <c r="T25" i="3"/>
  <c r="AJ25" i="3"/>
  <c r="V25" i="3"/>
  <c r="N25" i="3"/>
  <c r="AH25" i="3"/>
  <c r="AF25" i="3"/>
  <c r="X25" i="3"/>
  <c r="Z25" i="3"/>
  <c r="AD25" i="3"/>
  <c r="K25" i="3"/>
  <c r="Q25" i="3"/>
</calcChain>
</file>

<file path=xl/sharedStrings.xml><?xml version="1.0" encoding="utf-8"?>
<sst xmlns="http://schemas.openxmlformats.org/spreadsheetml/2006/main" count="947" uniqueCount="382">
  <si>
    <t>ลำดับ</t>
  </si>
  <si>
    <t>ข้อมูลผู้สัมภาษณ์</t>
  </si>
  <si>
    <t>ชื่อ-นามสกุล</t>
  </si>
  <si>
    <t>วัน/เดือน/ปี</t>
  </si>
  <si>
    <t>สนง.กษ.อำเภอ</t>
  </si>
  <si>
    <t>สนง.กษ.จังหวัด</t>
  </si>
  <si>
    <t>ตำแหน่ง</t>
  </si>
  <si>
    <t>ข้อมูลทั่วไปของเกษตรกรต้นแบบเจ้าของศูนย์ ศพก.</t>
  </si>
  <si>
    <t>ชื่อ นามสกุล</t>
  </si>
  <si>
    <t>เลขที่บัตรประจำตัวประชาชน</t>
  </si>
  <si>
    <t>บ้านเลขที่</t>
  </si>
  <si>
    <t>หมู่ที่</t>
  </si>
  <si>
    <t>ชื่อหมู่ (หากมี)</t>
  </si>
  <si>
    <t>ตำบล</t>
  </si>
  <si>
    <t>อำเภอ</t>
  </si>
  <si>
    <t>จังหวัด</t>
  </si>
  <si>
    <t>โทร</t>
  </si>
  <si>
    <t>ประสบการณ์การทำเกษตร (ปี)</t>
  </si>
  <si>
    <t>อายุ (ปี)</t>
  </si>
  <si>
    <t>จำนวนสมาชิกในครัวเรือน (คน)</t>
  </si>
  <si>
    <t>จำนวนแรงงานในครัวเรือน (คน)</t>
  </si>
  <si>
    <t>แรงงานในภาคเกษตรที่อายุเกิน 65 ปี (คน)</t>
  </si>
  <si>
    <t>จำนวนแรงงานในภาคเกษตรที่อายุไม่เกิน 65 ปี (คน)</t>
  </si>
  <si>
    <t>เพศ (หญิง=1 ชาย=2)</t>
  </si>
  <si>
    <t>ระดับการศึกษาสูงสุด (ระบุหมายเลข)</t>
  </si>
  <si>
    <t>อาชีพหลัก (ระบุหมายเลข)</t>
  </si>
  <si>
    <t>การถือครองที่ดินในภาคการเกษตร</t>
  </si>
  <si>
    <t>ข้าว</t>
  </si>
  <si>
    <t>ของตนเอง (ไร่)</t>
  </si>
  <si>
    <t>เช่า (ไร่)</t>
  </si>
  <si>
    <t>ทำฟรี (ไร่)</t>
  </si>
  <si>
    <t>ชลประทาน (ใน=1 นอก=2)</t>
  </si>
  <si>
    <t>แหล่งน้ำที่ใช้ (ระบุหมายเลข)</t>
  </si>
  <si>
    <t>มันสำปะหลัง</t>
  </si>
  <si>
    <t>ข้าวโพดเลี้ยงสัตว์</t>
  </si>
  <si>
    <t>พืชไร่อื่น ๆ</t>
  </si>
  <si>
    <t>ระบุชนิด</t>
  </si>
  <si>
    <t>ยางพารา</t>
  </si>
  <si>
    <t>ปาล์มน้ำมัน</t>
  </si>
  <si>
    <t>ไม้ผล/ไม้ยืนต้นอื่น ๆ</t>
  </si>
  <si>
    <t>ทุเรียน</t>
  </si>
  <si>
    <t>ลำไย</t>
  </si>
  <si>
    <t>เงาะ</t>
  </si>
  <si>
    <t>มะม่วง</t>
  </si>
  <si>
    <t>มังคุด</t>
  </si>
  <si>
    <t>ไม้ดอกไม้ประดับ</t>
  </si>
  <si>
    <t>พืชผัก</t>
  </si>
  <si>
    <t>ไร่นาสวนผสม</t>
  </si>
  <si>
    <t>กิจกรรมเกษตรอื่น ๆ</t>
  </si>
  <si>
    <t>การถือครองที่ดินนอกภาคการเกษตร (เฉพาะการถือครองของตนเอง)</t>
  </si>
  <si>
    <t>ที่ปลูกบ้านเรือนอยู่อาศัย (ไร่)</t>
  </si>
  <si>
    <t>ที่รกร้างว่างเปล่า (ไร่)</t>
  </si>
  <si>
    <t>ห้วย/หนอง/คลอง/บึง/สระ</t>
  </si>
  <si>
    <t>ป่าถือครอง (ไร่)</t>
  </si>
  <si>
    <t>จำนวนกลุ่มตัวอย่าง</t>
  </si>
  <si>
    <t>ราย</t>
  </si>
  <si>
    <t>มากที่สุด</t>
  </si>
  <si>
    <t>น้อยที่สุด</t>
  </si>
  <si>
    <t>เฉลี่ย</t>
  </si>
  <si>
    <t>เพศ</t>
  </si>
  <si>
    <t>จำนวน</t>
  </si>
  <si>
    <t>ร้อยละ</t>
  </si>
  <si>
    <t>ชาย</t>
  </si>
  <si>
    <t>หญิง</t>
  </si>
  <si>
    <t>ระดับการศึกษาสูงสุด</t>
  </si>
  <si>
    <t>ไม่สำเร็จการศึกษา</t>
  </si>
  <si>
    <t>ประถมต้น</t>
  </si>
  <si>
    <t>ประถมปลาย</t>
  </si>
  <si>
    <t>มัธยมต้น</t>
  </si>
  <si>
    <t>มัธยมปลาย/ปวช.</t>
  </si>
  <si>
    <t>ปวส.</t>
  </si>
  <si>
    <t>ปริญญาตรี</t>
  </si>
  <si>
    <t>ปริญญาโท</t>
  </si>
  <si>
    <t>ปริญญาเอก</t>
  </si>
  <si>
    <t>อาชีพหลัก</t>
  </si>
  <si>
    <t>เกษตรกร</t>
  </si>
  <si>
    <t>รับจ้างเกษตร</t>
  </si>
  <si>
    <t>รับจ้างนอกภาคการเกษตร</t>
  </si>
  <si>
    <t>ทำงานประจำ</t>
  </si>
  <si>
    <t>ธุรกิจส่วนตัว</t>
  </si>
  <si>
    <t>ประสบการณ์ทำการเกษตร (ปี)</t>
  </si>
  <si>
    <t>จำนวนแรงงานในภาคเกษตร     ที่อายุไม่เกิน 65 ปี (คน)</t>
  </si>
  <si>
    <t>จำนวนแรงงานในภาคเกษตร     ที่อายุเกิน 65 ปี (คน)</t>
  </si>
  <si>
    <t>ประเภทกิจกรรม</t>
  </si>
  <si>
    <t>อ้อยโรงงาน</t>
  </si>
  <si>
    <t>ไม้ดอก ไม้ประดับ</t>
  </si>
  <si>
    <t>จำนวน (ราย)</t>
  </si>
  <si>
    <t>พื้นที่ของตนเอง</t>
  </si>
  <si>
    <t>เฉลี่ยพื้นที่</t>
  </si>
  <si>
    <t>พื้นที่เช่า</t>
  </si>
  <si>
    <t>พื้นที่ทำฟรี</t>
  </si>
  <si>
    <t>ชลประทาน</t>
  </si>
  <si>
    <t>ในเขต</t>
  </si>
  <si>
    <t>นอกเขต</t>
  </si>
  <si>
    <t>การใช้น้ำ</t>
  </si>
  <si>
    <t>น้ำฝน</t>
  </si>
  <si>
    <t>สูบเองจากธรรมชาติ</t>
  </si>
  <si>
    <t>บ่อ/สระ/บาดาล ตนเอง</t>
  </si>
  <si>
    <t>โครงการเอกชน/ราชการ</t>
  </si>
  <si>
    <t>กลุ่ม/สถาบัน</t>
  </si>
  <si>
    <t>ซื้อ/น้ำประปา</t>
  </si>
  <si>
    <t>ภาพรวมทั้งหมด</t>
  </si>
  <si>
    <t>กิจกรรม</t>
  </si>
  <si>
    <t>ที่ปลูกบ้านเรือนอยู่อาศัย</t>
  </si>
  <si>
    <t>ที่รกร้างว่างเปล่า</t>
  </si>
  <si>
    <t>ป่าถือครอง</t>
  </si>
  <si>
    <t>พื้นที่เฉลี่ย</t>
  </si>
  <si>
    <t>(หากตรงกับข้อใดให้พิมพ์ 1)</t>
  </si>
  <si>
    <t>เข้ารับการอบรม</t>
  </si>
  <si>
    <t>ขอรับข้อมูลข่าวสารด้านการเกษตร</t>
  </si>
  <si>
    <t>ขอรับบริการด้านการเกษตร</t>
  </si>
  <si>
    <t>ระบุ</t>
  </si>
  <si>
    <t>เข้าร่วมงาน Field Day</t>
  </si>
  <si>
    <t>ขอรับปัจจัยการผลิต</t>
  </si>
  <si>
    <t>ขอรับคำปรึกษาปัญหาด้านการเกษตร</t>
  </si>
  <si>
    <t>อื่น ๆ</t>
  </si>
  <si>
    <t>2.1 การเข้ามารับบริการจากศูนย์ ศพก. อย่างไรบ้าง</t>
  </si>
  <si>
    <t>2.2 เข้าใช้บริการศูนย์แห่งนี้จำนวน (ครั้ง/ปี)</t>
  </si>
  <si>
    <t>2.3 ในอนาคตจะกลับมาใช้บริการศูนย์ ศพก. แห่งนี้อีกหรือไม่</t>
  </si>
  <si>
    <t>(ระบุหมายเลข)เข้ามาใช้บริการอีก=1 ไม่กลับเข้ามาใช้บริการอีก=2</t>
  </si>
  <si>
    <t>กลับเข้ามาใช้บริการอีกในเรื่อง (หากตรงให้พิมพ์ 1 )</t>
  </si>
  <si>
    <t>เข้ามารับการอบรม</t>
  </si>
  <si>
    <t>เรื่อง</t>
  </si>
  <si>
    <t>ข้อรับบริการด้านการเกษตร</t>
  </si>
  <si>
    <t>ขอปัจจัยการผลิต</t>
  </si>
  <si>
    <t>ไม่กลับเข้ามาใช้บริการอีก เนื่องจาก (หากตรงให้พิมพ์ 1)</t>
  </si>
  <si>
    <t>ไม่มีอะไรใหม่ที่น่าสนใจ</t>
  </si>
  <si>
    <t>ไม่สามารถแก้ไขปัญหาที่เกิดขึ้นได้</t>
  </si>
  <si>
    <t>อยู่ไกลจากพื้นที่ทำการเกษตร/บ้าน</t>
  </si>
  <si>
    <t>1. หลักสูตรบังคับ</t>
  </si>
  <si>
    <t>2. หลักสูตรหลัก</t>
  </si>
  <si>
    <t>3. หลักสูตรเสริม</t>
  </si>
  <si>
    <t>1.1 เกษตรทฤษฎีใหม่ (หากมีพิมพ์ 1)</t>
  </si>
  <si>
    <t>ระบุเหตุผล</t>
  </si>
  <si>
    <t>1.2 เศรษฐกิจพอเพียง (หากมีพิมพ์ 1)</t>
  </si>
  <si>
    <t>1.3 เกษตรผสมผสาน/ไร่นาสวนผสม (หากมีพิมพ์ 1)</t>
  </si>
  <si>
    <t>2.1 การลดต้นทุน (หากมีพิมพ์ 1)</t>
  </si>
  <si>
    <t>2.2 การเพิ่มผลผลิต (หากมีพิมพ์ 1)</t>
  </si>
  <si>
    <t>2.3 การพัฒนาคุณภาพ/มาตรฐานการผลิต (หากมีพิมพ์ 1)</t>
  </si>
  <si>
    <t>2.4 การจัดการด้านการตลาด (หากมีพิมพ์ 1)</t>
  </si>
  <si>
    <t>2.5 การแปรรูป/การเพิ่มมูลค่าผลผลิตเกษตรทฤษฎีใหม่ (หากมีพิมพ์ 1)</t>
  </si>
  <si>
    <t>2.6 การจัดการโรคและแมลง (หากมีพิมพ์ 1)</t>
  </si>
  <si>
    <t>2.7 ความรู้ด้านการเกษตรทั่วไป (หากมีพิมพ์ 1)</t>
  </si>
  <si>
    <t>3.1 การจัดทำบัญชีครัวเรือน (หากมีพิมพ์ 1)</t>
  </si>
  <si>
    <t>3.2 การบริหารจัดการกลุ่ม/สหกรณ์ (หากมีพิมพ์ 1)</t>
  </si>
  <si>
    <t>3.3 การจัดทำแผนการเกษตร (หากมีพิมพ์ 1)</t>
  </si>
  <si>
    <t>3.4 การใช้น้ำอย่างรู้คุณค่า (หากมีพิมพ์ 1)</t>
  </si>
  <si>
    <t>3.5 อาชีพเสริมเพิ่มรายได้ (หากมีพิมพ์ 1)</t>
  </si>
  <si>
    <t>การเข้ารับการอบรม</t>
  </si>
  <si>
    <t>การนำไปใช้ (ทั้งหมด=1 บางส่วน=2 ไม่ใช้=3)</t>
  </si>
  <si>
    <t>ระบุเรื่องที่นำไปใช้</t>
  </si>
  <si>
    <t>ผลจากการนำไปปฏิบัติ (ได้ผลดี=1 อยู่ระหว่างรอผล=2 ไม่ได้ผล=3)</t>
  </si>
  <si>
    <t>คำอธิบายผล/สาเหตุ/สิ่งที่เกิดขึ้น</t>
  </si>
  <si>
    <t>ระดับความพึงพอใจ ปัญหาอุปสรรคและข้อเสนอแนะ</t>
  </si>
  <si>
    <t>ความพึงพอใจของเกษตรกรต่อการใช้บริการ ศพก. (1 - 5)</t>
  </si>
  <si>
    <t>อาคารเรียนรู้</t>
  </si>
  <si>
    <t>ห้องน้ำ</t>
  </si>
  <si>
    <t>ฐาน/แปลงเรียนรู้</t>
  </si>
  <si>
    <t>องค์ความรู้ของประธานศูนย์และทีมงาน</t>
  </si>
  <si>
    <t>หลักสูตรที่กำหนดตรงกับความต้องการ</t>
  </si>
  <si>
    <t>รูปแบบการถ่ายทอดความรู้</t>
  </si>
  <si>
    <t>วิทยากรภายนอกในการถ่ายทอดความรู้</t>
  </si>
  <si>
    <t>การนำความรู้ไปใช้ประโยชน์ได้</t>
  </si>
  <si>
    <t>ปัญหาอุปสรรคในการใช้บริการ ศพก./ศูนย์เครือข่าย</t>
  </si>
  <si>
    <t>สิ่งที่ควรปรับปรุง/ข้อเสนอแนะ</t>
  </si>
  <si>
    <t>การได้รับการส่งเสริมและผลที่เกิดขึ้นในแต่ละกิจกรรมของโครงการ เปรียบเทียบก่อนและหลังเข้าร่วมโครงการ ศพก.</t>
  </si>
  <si>
    <t>ผลผลิตได้รับการรับรองมาตรฐานด้านใดบ้าง</t>
  </si>
  <si>
    <t>ก่อนเข้าร่วมโครงการ</t>
  </si>
  <si>
    <t>ก่อนเข้าร่วมโครงการ (หากตรงให้พิมพ์ 1)</t>
  </si>
  <si>
    <t>ไม่มี</t>
  </si>
  <si>
    <t>ตัว Q</t>
  </si>
  <si>
    <t>GAP</t>
  </si>
  <si>
    <t>GMP</t>
  </si>
  <si>
    <t>ฮาลาล</t>
  </si>
  <si>
    <t>อินทรีย์</t>
  </si>
  <si>
    <t>มาตรฐานผลิตภัณฑ์ชุมชน</t>
  </si>
  <si>
    <t>ออแกนิคส์</t>
  </si>
  <si>
    <t>การเปลี่ยนแปลง (เปลี่ยนแปลง=1 ไม่เปลี่ยนแปลง=2)</t>
  </si>
  <si>
    <t>หลังเข้าร่วมโครงการ</t>
  </si>
  <si>
    <t>ช่องทางการจัดจำหน่ายผลผลิต</t>
  </si>
  <si>
    <t>หลังเข้าร่วมโครงการ (หากตรงให้พิมพ์ 1)</t>
  </si>
  <si>
    <t>จัดจำหน่ายเองบนพื้นที่ของท่าน</t>
  </si>
  <si>
    <t>ตลาดในท้องถิ่น</t>
  </si>
  <si>
    <t>โรงสี/พ่อค้าคนกลาง</t>
  </si>
  <si>
    <t>สหกรณ์</t>
  </si>
  <si>
    <t>ช่องทางออนไลน์</t>
  </si>
  <si>
    <t>รายจ่ายในครัวเรือนที่ลดได้</t>
  </si>
  <si>
    <t>รายจ่ายในครัวเรือน (บาท/เดือน)</t>
  </si>
  <si>
    <t>ลดได้ (บาทต่อเดือน)</t>
  </si>
  <si>
    <t>ปัญหาด้านการเกษตรที่ประสบ</t>
  </si>
  <si>
    <t>แก้ไขได้ทั้งหมด=1 แก้ไขปัญหาได้บางส่วน=2 แก้ไขปัญหาไม่ได้=3</t>
  </si>
  <si>
    <t>เนื่องจาก (หากแก้ไขไม่ได้)</t>
  </si>
  <si>
    <t>(1) ระบุปัญหา</t>
  </si>
  <si>
    <t>(2) ระบุปัญหา</t>
  </si>
  <si>
    <t>(3) ระบุปัญหา</t>
  </si>
  <si>
    <t>(4) ระบุปัญหา</t>
  </si>
  <si>
    <t>ด้านการใช้ (ปุ๋ย/เคมี) ต่อ 1 รอบการผลิตของแต่ละพืช</t>
  </si>
  <si>
    <t>ปุ๋ยเคมี (กก.)</t>
  </si>
  <si>
    <t>มูลค่าปุ๋ยเคมี (บาท)</t>
  </si>
  <si>
    <t>ปุ๋ยอินทรีย์ (กก.)</t>
  </si>
  <si>
    <t>มูลค่าปุ๋ยอินทรีย์ (บาท)</t>
  </si>
  <si>
    <t>ด้านการใช้สาร (เคมี/ชีวภาพ) ต่อ 1 รอบการผลิตของแต่ละพืช</t>
  </si>
  <si>
    <t>สารเคมี (ลิตร)</t>
  </si>
  <si>
    <t>มูลค่าสารเคมี (บาท)</t>
  </si>
  <si>
    <t>สารชีวภาพ (ลิตร)</t>
  </si>
  <si>
    <t>มูลค่าสารชีวภาพ (บาท)</t>
  </si>
  <si>
    <t>ด้านต้นทุนและรายได้จากการผลิตในภาคเกษตร</t>
  </si>
  <si>
    <t>(1) ระบุหมายเลข</t>
  </si>
  <si>
    <t>เรื่องที่นำมาใช้</t>
  </si>
  <si>
    <t>ผลที่ได้รับ</t>
  </si>
  <si>
    <t>(5) ระบุหมายเลข</t>
  </si>
  <si>
    <t>(4) ระบุหมายเลข</t>
  </si>
  <si>
    <t>(3) ระบุหมายเลข</t>
  </si>
  <si>
    <t>(2) ระบุหมายเลข</t>
  </si>
  <si>
    <t>4.1 กิจกรรมด้านพืชที่ได้นำความรู้มาใช้ แล้วเกิดการเปลี่ยนแปลงในทางที่ดีขึ้น (ข้าว=1 มันสำปะหลัง=2 ข้าวโพดเลี้ยงสัตว์=3 พืชไร่อื่น ๆ=4 เป็นต้น)</t>
  </si>
  <si>
    <t>4.2 รายได้ - รายจ่ายและผลผลิตทางการเกษตร (อ้างอิงตามข้อ 4.1)</t>
  </si>
  <si>
    <t>พื้นที่เพาะปลูกหรือดำเนินการ (ไร่)</t>
  </si>
  <si>
    <t>พื้นที่เก็บเกี่ยว (ไร่)</t>
  </si>
  <si>
    <t>ขาย (หน่วย)</t>
  </si>
  <si>
    <t>บริโภค/แจกจ่าย (หน่วย)</t>
  </si>
  <si>
    <t>คงเหลือ (หน่วย)</t>
  </si>
  <si>
    <t>ผลผลิตรวม (หน่วย)</t>
  </si>
  <si>
    <t>ราคาขาย (บาท/หน่วย)</t>
  </si>
  <si>
    <t>ปริมาณพันธุ์ (หน่วย)</t>
  </si>
  <si>
    <t>ราคาพันธุ์ต่อหน่วย (บาท)</t>
  </si>
  <si>
    <t>ปริมาณปุ๋ย (กก.)</t>
  </si>
  <si>
    <t>ราคาปุ๋ยต่อหน่วย (บาท)</t>
  </si>
  <si>
    <t>ปริมาณสาร/ยา (ลิตร)</t>
  </si>
  <si>
    <t>ราคาสาร/ยาต่อหน่วย (บาท)</t>
  </si>
  <si>
    <t>อื่น ๆ (บาท)</t>
  </si>
  <si>
    <t>รวมรายจ่าย (บาท)</t>
  </si>
  <si>
    <t>(1) ระบุหมายเลขกิจกรรม (ข้าว=1 มันสำปะหลัง=2 เป็นต้น)</t>
  </si>
  <si>
    <t>(5) ระบุหมายเลขกิจกรรม (ข้าว=1 มันสำปะหลัง=2 เป็นต้น)</t>
  </si>
  <si>
    <t>(4) ระบุหมายเลขกิจกรรม (ข้าว=1 มันสำปะหลัง=2 เป็นต้น)</t>
  </si>
  <si>
    <t>(3) ระบุหมายเลขกิจกรรม (ข้าว=1 มันสำปะหลัง=2 เป็นต้น)</t>
  </si>
  <si>
    <t>(2) ระบุหมายเลขกิจกรรม (ข้าว=1 มันสำปะหลัง=2 เป็นต้น)</t>
  </si>
  <si>
    <t>(1) กิจกรรม (ระบุหมายเลข)</t>
  </si>
  <si>
    <t>(5) กิจกรรม (ระบุหมายเลข)</t>
  </si>
  <si>
    <t>(4) กิจกรรม (ระบุหมายเลข)</t>
  </si>
  <si>
    <t>(3) กิจกรรม (ระบุหมายเลข)</t>
  </si>
  <si>
    <t>(2) กิจกรรม (ระบุหมายเลข)</t>
  </si>
  <si>
    <t>4.3 กิจกรรมด้านปศุสัตว์ / ประมงที่ได้นำความรู้ที่ได้รับมาใช้ แล้วเกิดการเปลี่ยนแปลงในทางที่ดีขึ้น (โคเนื้อ=61 โคนม=62 ไก่พื้นเมือง=63 เป็นต้น)</t>
  </si>
  <si>
    <t>4.4 รายได้ - รายจ่ายและผลผลิตทางด้านปศุสัตว์ / ประมง (อ้างอิงตามข้อ 4.3)</t>
  </si>
  <si>
    <t>(1) ระบุหมายเลขชนิดสัตว์ (โคเนื้อ=61 โคนม=62 เป็นต้น)</t>
  </si>
  <si>
    <t>ระบุ (หากเป็นอื่น ๆ)</t>
  </si>
  <si>
    <t>คงเหลือต้นปี (ตัว)</t>
  </si>
  <si>
    <t>คงเหลือปัจจุบัน (ตัว)</t>
  </si>
  <si>
    <t>ขาย</t>
  </si>
  <si>
    <t>บริโภค/แจกจ่าย</t>
  </si>
  <si>
    <t>มูลค่าขายต่อหน่วย (บาท)</t>
  </si>
  <si>
    <t>ปริมาณอาหาร (กก.)</t>
  </si>
  <si>
    <t>ราคาอาหารต่อหน่วย (บาท)</t>
  </si>
  <si>
    <t>ปริมาณยา (หน่วย)</t>
  </si>
  <si>
    <t>ราคายาต่อหน่วย (บาท)</t>
  </si>
  <si>
    <t>(5) ระบุหมายเลขชนิดสัตว์ (โคเนื้อ=61 โคนม=62 เป็นต้น)</t>
  </si>
  <si>
    <t>(4) ระบุหมายเลขชนิดสัตว์ (โคเนื้อ=61 โคนม=62 เป็นต้น)</t>
  </si>
  <si>
    <t>(3) ระบุหมายเลขชนิดสัตว์ (โคเนื้อ=61 โคนม=62 เป็นต้น)</t>
  </si>
  <si>
    <t>(2) ระบุหมายเลขชนิดสัตว์ (โคเนื้อ=61 โคนม=62 เป็นต้น)</t>
  </si>
  <si>
    <t>หลังเข้าโครงการ</t>
  </si>
  <si>
    <t>3.6 อื่น ๆ (หากมีพิมพ์ 1)</t>
  </si>
  <si>
    <t>การเข้ารับบริการจากศูนย์ ศพก.</t>
  </si>
  <si>
    <t>เข้าร่วมงาน Field day</t>
  </si>
  <si>
    <t>ครั้งต่อปี</t>
  </si>
  <si>
    <t>การกลับเข้ามาใช้บริการ ศพก. อีกครั้งในอนาคต</t>
  </si>
  <si>
    <t>กลับมาใช้บริการ</t>
  </si>
  <si>
    <t>ไม่กลับมาใช้บริการ</t>
  </si>
  <si>
    <t>กลับเข้ามารับการอบรม</t>
  </si>
  <si>
    <t>กลับมาขอรับข้อมูลข่าวสาร</t>
  </si>
  <si>
    <t>กลับมาขอรับบริการด้านการเกษตร</t>
  </si>
  <si>
    <t>กลับมาเข้าร่วมงาน Field Day</t>
  </si>
  <si>
    <t>กลับมาขอปัจจัยการผลิต</t>
  </si>
  <si>
    <t>กลับมาขอรับคำปรึกษาปัญหา</t>
  </si>
  <si>
    <t>เนื่องจากไม่มีอะไรใหม่ที่น่าสนใจ</t>
  </si>
  <si>
    <t>เนื่องจากไม่สามารถแก้ไขปัญหาที่เกิดขึ้นได้</t>
  </si>
  <si>
    <t>เนื่องจากอยู่ไกล</t>
  </si>
  <si>
    <t>หลักสูตรบังคับ</t>
  </si>
  <si>
    <t>การนำไปใช้</t>
  </si>
  <si>
    <t>ทั้งหมด</t>
  </si>
  <si>
    <t>บางส่วน</t>
  </si>
  <si>
    <t>ไม่ใช้</t>
  </si>
  <si>
    <t>ผลที่ได้</t>
  </si>
  <si>
    <t>ได้ผลดี</t>
  </si>
  <si>
    <t>อยู่ระหว่างรอผล</t>
  </si>
  <si>
    <t>ไม่ได้ผล</t>
  </si>
  <si>
    <t>เกษตรทฤษฎีใหม่</t>
  </si>
  <si>
    <t>เศรษฐกิจพอเพียจ</t>
  </si>
  <si>
    <t>เกษตรผสมผสาน</t>
  </si>
  <si>
    <t>หลักสูตรหลัก</t>
  </si>
  <si>
    <t>การลดต้นทุน</t>
  </si>
  <si>
    <t>การเพิ่มผลผลิต</t>
  </si>
  <si>
    <t>การพัฒนาคุณภาพผลผลิต/...</t>
  </si>
  <si>
    <t>การจัดการด้านการตลาด</t>
  </si>
  <si>
    <t>การแปรรูป/การเพิ่มมูลค่า</t>
  </si>
  <si>
    <t>การจัดการโรคและแมลงศัตรูพืช</t>
  </si>
  <si>
    <t>ความรู้ด้านการเกษตรทั่วไป</t>
  </si>
  <si>
    <t>หลักสูตรเสริม</t>
  </si>
  <si>
    <t>การจัดทำบัญชีครั้วเรือน</t>
  </si>
  <si>
    <t>การบริหารจัดการกลุ่ม/สหกรณ์</t>
  </si>
  <si>
    <t>การจัดทำแผนการเกษตร</t>
  </si>
  <si>
    <t>การใช้น้ำอย่างรู้คุณค่า</t>
  </si>
  <si>
    <t>อาชีพเสริมเพิ่มรายได้</t>
  </si>
  <si>
    <t>ผลผลิตได้รับการรับรองมาตรฐาน</t>
  </si>
  <si>
    <t>ทาตรฐานผลิตภัณฑ์สินค้าชุมชน</t>
  </si>
  <si>
    <t>ออแกมิคส์</t>
  </si>
  <si>
    <t>จัดจำหน่ายบนพื้นที่ของท่าน</t>
  </si>
  <si>
    <t>ก่อนเข้า</t>
  </si>
  <si>
    <t>เกิดการเปลี่ยนแปลง</t>
  </si>
  <si>
    <t>หลังเข้า</t>
  </si>
  <si>
    <t>รายจ่ายครัวเรือเฉลี่ยก่อนเข้าโครงการ</t>
  </si>
  <si>
    <t>บาทต่อเดือน</t>
  </si>
  <si>
    <t>ครัวเรือนที่ลดรายจ่ายได้หลังเข้าโครงการ</t>
  </si>
  <si>
    <t>ครัวเรือน</t>
  </si>
  <si>
    <t>รายจ่ายครัวเรือเฉลี่ยหลังเข้าโครงการ</t>
  </si>
  <si>
    <t>ลดลงเฉลี่ย</t>
  </si>
  <si>
    <t>การแก้ไขปัญหาของเกษตรกร</t>
  </si>
  <si>
    <t>แก้ไขได้ทั้งหมด</t>
  </si>
  <si>
    <t>แก้ไขได้บางส่วน</t>
  </si>
  <si>
    <t>แก้ไขปัญหาไม่ได้</t>
  </si>
  <si>
    <t>ด้านการใช้ปุ๋ย (เคมี/อินทรีย์)</t>
  </si>
  <si>
    <t>กก.</t>
  </si>
  <si>
    <t>มูลค่าเฉลี่ย</t>
  </si>
  <si>
    <t>ปุ๋ยเคมีเฉลี่ย</t>
  </si>
  <si>
    <t>บาท</t>
  </si>
  <si>
    <t>ปุ๋ยอินทรีย์เฉลี่ย</t>
  </si>
  <si>
    <t>จำนวนเกษตรกรที่เปลี่ยนแปลงการใช้ปุ๋ยเคมี/อินทรีย์</t>
  </si>
  <si>
    <t>คิดเป็นร้อยละ</t>
  </si>
  <si>
    <t>ด้านการใช้ (สารเคมี/ชีวภาพ)</t>
  </si>
  <si>
    <t>สารเคมีเฉลี่ย</t>
  </si>
  <si>
    <t>สารชีวภาพเฉลี่ย</t>
  </si>
  <si>
    <t>ลิตร</t>
  </si>
  <si>
    <t>ระดับความพึงพอใจ</t>
  </si>
  <si>
    <t>ด้าน</t>
  </si>
  <si>
    <t>คะแนนเฉลี่ย</t>
  </si>
  <si>
    <t>องค์ความรู้ของประธานศูนย์</t>
  </si>
  <si>
    <t>หลักสูตรตรงกับความต้องการ</t>
  </si>
  <si>
    <t>วิทยากรภายนอก...</t>
  </si>
  <si>
    <t>การนำความรู้ไปใช้ประโยชน์</t>
  </si>
  <si>
    <t>โคเนื้อ</t>
  </si>
  <si>
    <t>โคนม</t>
  </si>
  <si>
    <t>พื้นเมือง</t>
  </si>
  <si>
    <t>ไก่เนื้อ</t>
  </si>
  <si>
    <t>แกะ</t>
  </si>
  <si>
    <t>แพะ</t>
  </si>
  <si>
    <t>กระบือ</t>
  </si>
  <si>
    <t>ปลานิล</t>
  </si>
  <si>
    <t>ปลาดุก</t>
  </si>
  <si>
    <t>ปลากะพง</t>
  </si>
  <si>
    <t>ปลาตะเพียน</t>
  </si>
  <si>
    <t>กุ้ง</t>
  </si>
  <si>
    <t>ปู</t>
  </si>
  <si>
    <t>จิ้งหรีด</t>
  </si>
  <si>
    <t>หม่อนไหม</t>
  </si>
  <si>
    <t>การนำความรู้ไปใช้</t>
  </si>
  <si>
    <t>พื้นที่เก็บเกี่ยวเฉลี่ย (ไร่)</t>
  </si>
  <si>
    <t>พื้นที่ปลูกเฉลี่ย (ไร่)</t>
  </si>
  <si>
    <t>การจำแนกผลผลิตทั้งหมดโดยเฉลี่ย</t>
  </si>
  <si>
    <t>คงเหลือ</t>
  </si>
  <si>
    <t>บริโภค/แจก...</t>
  </si>
  <si>
    <t>ราคาขายเฉลี่ย (บาท/หน่วย)</t>
  </si>
  <si>
    <t>ผลผลิตรวมเฉลี่ย</t>
  </si>
  <si>
    <t>รายจ่ายในเงินสดในการผลิตโดยเฉลี่ย</t>
  </si>
  <si>
    <t>พันธ์</t>
  </si>
  <si>
    <t>ปริมาณ</t>
  </si>
  <si>
    <t>ราคาต่อหน่วย</t>
  </si>
  <si>
    <t>ปุ๋ย</t>
  </si>
  <si>
    <t>สาร/ยา</t>
  </si>
  <si>
    <t>รวมรายจ่ายเฉลี่ย</t>
  </si>
  <si>
    <t>คงเหลือต้นปี</t>
  </si>
  <si>
    <t>การจำแนกผลผลิตโดยเฉลี่ย</t>
  </si>
  <si>
    <t>รวมมูลค่าเฉลี่ย</t>
  </si>
  <si>
    <t>ผลต่างระหว่างมูลค่าและรายจ่าย (บาท)</t>
  </si>
  <si>
    <t>ค่าพันธุ์</t>
  </si>
  <si>
    <t>ค่าอาหาร</t>
  </si>
  <si>
    <t>ค่ายา</t>
  </si>
  <si>
    <t>จำนวนครั้งที่เข้าใช้บริการศูนย์ ศพก. เฉลี่ย</t>
  </si>
  <si>
    <t>เกษตรกรที่พบปัญหา (ราย)</t>
  </si>
  <si>
    <t>ไก่ไข่</t>
  </si>
  <si>
    <t>คงเหลือปัจจุบัน</t>
  </si>
  <si>
    <t>มูลค่าขายเฉลี่ยต่อหน่วย</t>
  </si>
  <si>
    <t>อื่นๆ (บาท)</t>
  </si>
  <si>
    <t>รายจ่ายเฉลี่ย</t>
  </si>
  <si>
    <t>ข้อมูลทั่วไปของเกษตรผู้ใช้บริการ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</si>
</sst>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 0000\ 00000\ 00\ 0"/>
  </numFmts>
  <fonts count="4"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s>
  <fills count="2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bgColor indexed="64"/>
      </patternFill>
    </fill>
    <fill>
      <patternFill patternType="solid">
        <fgColor theme="8"/>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auto="1"/>
      </top>
      <bottom style="thin">
        <color indexed="64"/>
      </bottom>
      <diagonal/>
    </border>
    <border>
      <left style="medium">
        <color indexed="64"/>
      </left>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n">
        <color indexed="64"/>
      </top>
      <bottom/>
      <diagonal/>
    </border>
    <border>
      <left style="medium">
        <color auto="1"/>
      </left>
      <right/>
      <top style="medium">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s>
  <cellStyleXfs count="1">
    <xf numFmtId="0" fontId="0" fillId="0" borderId="0"/>
  </cellStyleXfs>
  <cellXfs count="633">
    <xf numFmtId="0" fontId="0" fillId="0" borderId="0" xfId="0"/>
    <xf numFmtId="0" fontId="0" fillId="2" borderId="11" xfId="0" applyFill="1" applyBorder="1" applyAlignment="1" applyProtection="1">
      <alignment horizontal="left"/>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Border="1" applyProtection="1">
      <protection hidden="1"/>
    </xf>
    <xf numFmtId="0" fontId="0" fillId="0" borderId="0" xfId="0" applyProtection="1">
      <protection hidden="1"/>
    </xf>
    <xf numFmtId="0" fontId="0" fillId="5" borderId="28" xfId="0" applyFill="1" applyBorder="1" applyProtection="1">
      <protection hidden="1"/>
    </xf>
    <xf numFmtId="0" fontId="0" fillId="5" borderId="5" xfId="0" applyFill="1" applyBorder="1" applyProtection="1">
      <protection hidden="1"/>
    </xf>
    <xf numFmtId="0" fontId="0" fillId="0" borderId="6" xfId="0" applyFill="1" applyBorder="1" applyProtection="1">
      <protection hidden="1"/>
    </xf>
    <xf numFmtId="0" fontId="0" fillId="0" borderId="9" xfId="0" applyBorder="1" applyAlignment="1" applyProtection="1">
      <protection hidden="1"/>
    </xf>
    <xf numFmtId="0" fontId="0" fillId="0" borderId="9" xfId="0" applyBorder="1" applyProtection="1">
      <protection hidden="1"/>
    </xf>
    <xf numFmtId="0" fontId="0" fillId="7" borderId="16" xfId="0" applyFill="1" applyBorder="1" applyProtection="1">
      <protection hidden="1"/>
    </xf>
    <xf numFmtId="0" fontId="0" fillId="7" borderId="18" xfId="0" applyFill="1" applyBorder="1" applyProtection="1">
      <protection hidden="1"/>
    </xf>
    <xf numFmtId="0" fontId="0" fillId="7" borderId="17" xfId="0" applyFill="1" applyBorder="1" applyAlignment="1" applyProtection="1">
      <alignment horizontal="left"/>
      <protection hidden="1"/>
    </xf>
    <xf numFmtId="0" fontId="0" fillId="7" borderId="15" xfId="0" applyFill="1" applyBorder="1" applyAlignment="1" applyProtection="1">
      <alignment horizontal="left"/>
      <protection hidden="1"/>
    </xf>
    <xf numFmtId="0" fontId="0" fillId="5" borderId="18" xfId="0" applyFill="1" applyBorder="1" applyProtection="1">
      <protection hidden="1"/>
    </xf>
    <xf numFmtId="0" fontId="0" fillId="5" borderId="22" xfId="0" applyFill="1" applyBorder="1" applyProtection="1">
      <protection hidden="1"/>
    </xf>
    <xf numFmtId="0" fontId="0" fillId="8" borderId="16" xfId="0" applyFill="1" applyBorder="1" applyAlignment="1" applyProtection="1">
      <alignment horizontal="left"/>
      <protection hidden="1"/>
    </xf>
    <xf numFmtId="0" fontId="0" fillId="8" borderId="18" xfId="0" applyFill="1" applyBorder="1" applyProtection="1">
      <protection hidden="1"/>
    </xf>
    <xf numFmtId="0" fontId="0" fillId="5" borderId="14" xfId="0" applyFill="1" applyBorder="1" applyProtection="1">
      <protection hidden="1"/>
    </xf>
    <xf numFmtId="0" fontId="0" fillId="5" borderId="23" xfId="0" applyFill="1" applyBorder="1" applyProtection="1">
      <protection hidden="1"/>
    </xf>
    <xf numFmtId="0" fontId="0" fillId="5" borderId="21" xfId="0" applyFill="1" applyBorder="1" applyProtection="1">
      <protection hidden="1"/>
    </xf>
    <xf numFmtId="0" fontId="0" fillId="8" borderId="17" xfId="0" applyFill="1" applyBorder="1" applyAlignment="1" applyProtection="1">
      <alignment horizontal="left"/>
      <protection hidden="1"/>
    </xf>
    <xf numFmtId="0" fontId="0" fillId="7" borderId="14" xfId="0" applyFill="1" applyBorder="1" applyProtection="1">
      <protection hidden="1"/>
    </xf>
    <xf numFmtId="2" fontId="0" fillId="7" borderId="14" xfId="0" applyNumberFormat="1" applyFill="1" applyBorder="1" applyProtection="1">
      <protection hidden="1"/>
    </xf>
    <xf numFmtId="0" fontId="0" fillId="7" borderId="22" xfId="0" applyFill="1" applyBorder="1" applyProtection="1">
      <protection hidden="1"/>
    </xf>
    <xf numFmtId="0" fontId="0" fillId="7" borderId="23" xfId="0" applyFill="1" applyBorder="1" applyProtection="1">
      <protection hidden="1"/>
    </xf>
    <xf numFmtId="0" fontId="0" fillId="7" borderId="21" xfId="0" applyFill="1" applyBorder="1" applyProtection="1">
      <protection hidden="1"/>
    </xf>
    <xf numFmtId="0" fontId="0" fillId="8" borderId="15" xfId="0" applyFill="1" applyBorder="1" applyAlignment="1" applyProtection="1">
      <alignment horizontal="left"/>
      <protection hidden="1"/>
    </xf>
    <xf numFmtId="0" fontId="0" fillId="11" borderId="14" xfId="0" applyFill="1" applyBorder="1" applyProtection="1">
      <protection hidden="1"/>
    </xf>
    <xf numFmtId="2" fontId="0" fillId="11" borderId="14" xfId="0" applyNumberFormat="1" applyFill="1" applyBorder="1" applyProtection="1">
      <protection hidden="1"/>
    </xf>
    <xf numFmtId="0" fontId="0" fillId="11" borderId="22" xfId="0" applyFill="1" applyBorder="1" applyProtection="1">
      <protection hidden="1"/>
    </xf>
    <xf numFmtId="0" fontId="0" fillId="11" borderId="23" xfId="0" applyFill="1" applyBorder="1" applyProtection="1">
      <protection hidden="1"/>
    </xf>
    <xf numFmtId="0" fontId="0" fillId="11" borderId="21" xfId="0" applyFill="1" applyBorder="1" applyProtection="1">
      <protection hidden="1"/>
    </xf>
    <xf numFmtId="0" fontId="0" fillId="6" borderId="16" xfId="0" applyFill="1" applyBorder="1" applyAlignment="1" applyProtection="1">
      <alignment horizontal="left"/>
      <protection hidden="1"/>
    </xf>
    <xf numFmtId="0" fontId="0" fillId="6" borderId="18" xfId="0" applyFill="1" applyBorder="1" applyProtection="1">
      <protection hidden="1"/>
    </xf>
    <xf numFmtId="0" fontId="0" fillId="8" borderId="14" xfId="0" applyFill="1" applyBorder="1" applyProtection="1">
      <protection hidden="1"/>
    </xf>
    <xf numFmtId="2" fontId="0" fillId="8" borderId="14" xfId="0" applyNumberFormat="1" applyFill="1" applyBorder="1" applyProtection="1">
      <protection hidden="1"/>
    </xf>
    <xf numFmtId="0" fontId="0" fillId="8" borderId="22" xfId="0" applyFill="1" applyBorder="1" applyProtection="1">
      <protection hidden="1"/>
    </xf>
    <xf numFmtId="0" fontId="0" fillId="8" borderId="23" xfId="0" applyFill="1" applyBorder="1" applyProtection="1">
      <protection hidden="1"/>
    </xf>
    <xf numFmtId="0" fontId="0" fillId="8" borderId="21" xfId="0" applyFill="1" applyBorder="1" applyProtection="1">
      <protection hidden="1"/>
    </xf>
    <xf numFmtId="0" fontId="0" fillId="6" borderId="17" xfId="0" applyFill="1" applyBorder="1" applyAlignment="1" applyProtection="1">
      <alignment horizontal="left"/>
      <protection hidden="1"/>
    </xf>
    <xf numFmtId="0" fontId="0" fillId="6" borderId="14" xfId="0" applyFill="1" applyBorder="1" applyProtection="1">
      <protection hidden="1"/>
    </xf>
    <xf numFmtId="2" fontId="0" fillId="6" borderId="14" xfId="0" applyNumberFormat="1" applyFill="1" applyBorder="1" applyProtection="1">
      <protection hidden="1"/>
    </xf>
    <xf numFmtId="0" fontId="0" fillId="6" borderId="22" xfId="0" applyFill="1" applyBorder="1" applyProtection="1">
      <protection hidden="1"/>
    </xf>
    <xf numFmtId="0" fontId="0" fillId="6" borderId="23" xfId="0" applyFill="1" applyBorder="1" applyProtection="1">
      <protection hidden="1"/>
    </xf>
    <xf numFmtId="0" fontId="0" fillId="6" borderId="21" xfId="0" applyFill="1" applyBorder="1" applyProtection="1">
      <protection hidden="1"/>
    </xf>
    <xf numFmtId="0" fontId="0" fillId="6" borderId="15" xfId="0" applyFill="1" applyBorder="1" applyAlignment="1" applyProtection="1">
      <alignment horizontal="left"/>
      <protection hidden="1"/>
    </xf>
    <xf numFmtId="0" fontId="0" fillId="12" borderId="14" xfId="0" applyFill="1" applyBorder="1" applyProtection="1">
      <protection hidden="1"/>
    </xf>
    <xf numFmtId="2" fontId="0" fillId="12" borderId="14" xfId="0" applyNumberFormat="1" applyFill="1" applyBorder="1" applyProtection="1">
      <protection hidden="1"/>
    </xf>
    <xf numFmtId="0" fontId="0" fillId="12" borderId="22" xfId="0" applyFill="1" applyBorder="1" applyProtection="1">
      <protection hidden="1"/>
    </xf>
    <xf numFmtId="0" fontId="0" fillId="12" borderId="23" xfId="0" applyFill="1" applyBorder="1" applyProtection="1">
      <protection hidden="1"/>
    </xf>
    <xf numFmtId="0" fontId="0" fillId="12" borderId="21" xfId="0" applyFill="1" applyBorder="1" applyProtection="1">
      <protection hidden="1"/>
    </xf>
    <xf numFmtId="0" fontId="0" fillId="2" borderId="16" xfId="0" applyFill="1" applyBorder="1" applyAlignment="1" applyProtection="1">
      <alignment horizontal="left"/>
      <protection hidden="1"/>
    </xf>
    <xf numFmtId="0" fontId="0" fillId="2" borderId="18" xfId="0" applyFill="1" applyBorder="1" applyProtection="1">
      <protection hidden="1"/>
    </xf>
    <xf numFmtId="0" fontId="0" fillId="3" borderId="14" xfId="0" applyFill="1" applyBorder="1" applyProtection="1">
      <protection hidden="1"/>
    </xf>
    <xf numFmtId="2" fontId="0" fillId="3" borderId="14" xfId="0" applyNumberFormat="1" applyFill="1" applyBorder="1" applyProtection="1">
      <protection hidden="1"/>
    </xf>
    <xf numFmtId="0" fontId="0" fillId="3" borderId="22" xfId="0" applyFill="1" applyBorder="1" applyProtection="1">
      <protection hidden="1"/>
    </xf>
    <xf numFmtId="0" fontId="0" fillId="3" borderId="23" xfId="0" applyFill="1" applyBorder="1" applyProtection="1">
      <protection hidden="1"/>
    </xf>
    <xf numFmtId="0" fontId="0" fillId="3" borderId="21" xfId="0" applyFill="1" applyBorder="1" applyProtection="1">
      <protection hidden="1"/>
    </xf>
    <xf numFmtId="0" fontId="0" fillId="2" borderId="17" xfId="0" applyFill="1" applyBorder="1" applyAlignment="1" applyProtection="1">
      <alignment horizontal="left"/>
      <protection hidden="1"/>
    </xf>
    <xf numFmtId="0" fontId="0" fillId="13" borderId="14" xfId="0" applyFill="1" applyBorder="1" applyProtection="1">
      <protection hidden="1"/>
    </xf>
    <xf numFmtId="2" fontId="0" fillId="13" borderId="14" xfId="0" applyNumberFormat="1" applyFill="1" applyBorder="1" applyProtection="1">
      <protection hidden="1"/>
    </xf>
    <xf numFmtId="0" fontId="0" fillId="13" borderId="22" xfId="0" applyFill="1" applyBorder="1" applyProtection="1">
      <protection hidden="1"/>
    </xf>
    <xf numFmtId="0" fontId="0" fillId="13" borderId="23" xfId="0" applyFill="1" applyBorder="1" applyProtection="1">
      <protection hidden="1"/>
    </xf>
    <xf numFmtId="0" fontId="0" fillId="13" borderId="21" xfId="0" applyFill="1" applyBorder="1" applyProtection="1">
      <protection hidden="1"/>
    </xf>
    <xf numFmtId="0" fontId="0" fillId="2" borderId="15" xfId="0" applyFill="1" applyBorder="1" applyAlignment="1" applyProtection="1">
      <alignment horizontal="left"/>
      <protection hidden="1"/>
    </xf>
    <xf numFmtId="0" fontId="0" fillId="14" borderId="14" xfId="0" applyFill="1" applyBorder="1" applyProtection="1">
      <protection hidden="1"/>
    </xf>
    <xf numFmtId="2" fontId="0" fillId="14" borderId="14" xfId="0" applyNumberFormat="1" applyFill="1" applyBorder="1" applyProtection="1">
      <protection hidden="1"/>
    </xf>
    <xf numFmtId="0" fontId="0" fillId="14" borderId="22" xfId="0" applyFill="1" applyBorder="1" applyProtection="1">
      <protection hidden="1"/>
    </xf>
    <xf numFmtId="0" fontId="0" fillId="14" borderId="23" xfId="0" applyFill="1" applyBorder="1" applyProtection="1">
      <protection hidden="1"/>
    </xf>
    <xf numFmtId="0" fontId="0" fillId="14" borderId="21" xfId="0" applyFill="1" applyBorder="1" applyProtection="1">
      <protection hidden="1"/>
    </xf>
    <xf numFmtId="0" fontId="0" fillId="9" borderId="18" xfId="0" applyFill="1" applyBorder="1" applyProtection="1">
      <protection hidden="1"/>
    </xf>
    <xf numFmtId="0" fontId="0" fillId="15" borderId="14" xfId="0" applyFill="1" applyBorder="1" applyProtection="1">
      <protection hidden="1"/>
    </xf>
    <xf numFmtId="2" fontId="0" fillId="15" borderId="14" xfId="0" applyNumberFormat="1" applyFill="1" applyBorder="1" applyProtection="1">
      <protection hidden="1"/>
    </xf>
    <xf numFmtId="0" fontId="0" fillId="15" borderId="22" xfId="0" applyFill="1" applyBorder="1" applyProtection="1">
      <protection hidden="1"/>
    </xf>
    <xf numFmtId="0" fontId="0" fillId="15" borderId="23" xfId="0" applyFill="1" applyBorder="1" applyProtection="1">
      <protection hidden="1"/>
    </xf>
    <xf numFmtId="0" fontId="0" fillId="15" borderId="21" xfId="0" applyFill="1" applyBorder="1" applyProtection="1">
      <protection hidden="1"/>
    </xf>
    <xf numFmtId="0" fontId="0" fillId="16" borderId="17" xfId="0" applyFill="1" applyBorder="1" applyProtection="1">
      <protection hidden="1"/>
    </xf>
    <xf numFmtId="2" fontId="0" fillId="16" borderId="17" xfId="0" applyNumberFormat="1" applyFill="1" applyBorder="1" applyProtection="1">
      <protection hidden="1"/>
    </xf>
    <xf numFmtId="0" fontId="0" fillId="16" borderId="0" xfId="0" applyFill="1" applyBorder="1" applyProtection="1">
      <protection hidden="1"/>
    </xf>
    <xf numFmtId="0" fontId="0" fillId="16" borderId="24" xfId="0" applyFill="1" applyBorder="1" applyProtection="1">
      <protection hidden="1"/>
    </xf>
    <xf numFmtId="0" fontId="0" fillId="16" borderId="14" xfId="0" applyFill="1" applyBorder="1" applyProtection="1">
      <protection hidden="1"/>
    </xf>
    <xf numFmtId="0" fontId="0" fillId="16" borderId="23" xfId="0" applyFill="1" applyBorder="1" applyProtection="1">
      <protection hidden="1"/>
    </xf>
    <xf numFmtId="0" fontId="0" fillId="16" borderId="21" xfId="0" applyFill="1" applyBorder="1" applyProtection="1">
      <protection hidden="1"/>
    </xf>
    <xf numFmtId="0" fontId="0" fillId="9" borderId="15" xfId="0" applyFill="1" applyBorder="1" applyAlignment="1" applyProtection="1">
      <alignment horizontal="left"/>
      <protection hidden="1"/>
    </xf>
    <xf numFmtId="0" fontId="0" fillId="10" borderId="14" xfId="0" applyFill="1" applyBorder="1" applyProtection="1">
      <protection hidden="1"/>
    </xf>
    <xf numFmtId="2" fontId="0" fillId="10" borderId="14" xfId="0" applyNumberFormat="1" applyFill="1" applyBorder="1" applyProtection="1">
      <protection hidden="1"/>
    </xf>
    <xf numFmtId="0" fontId="0" fillId="10" borderId="22" xfId="0" applyFill="1" applyBorder="1" applyProtection="1">
      <protection hidden="1"/>
    </xf>
    <xf numFmtId="0" fontId="0" fillId="10" borderId="23" xfId="0" applyFill="1" applyBorder="1" applyProtection="1">
      <protection hidden="1"/>
    </xf>
    <xf numFmtId="0" fontId="0" fillId="10" borderId="21" xfId="0" applyFill="1" applyBorder="1" applyProtection="1">
      <protection hidden="1"/>
    </xf>
    <xf numFmtId="0" fontId="0" fillId="10" borderId="18" xfId="0" applyFill="1" applyBorder="1" applyProtection="1">
      <protection hidden="1"/>
    </xf>
    <xf numFmtId="0" fontId="0" fillId="17" borderId="14" xfId="0" applyFill="1" applyBorder="1" applyProtection="1">
      <protection hidden="1"/>
    </xf>
    <xf numFmtId="2" fontId="0" fillId="17" borderId="14" xfId="0" applyNumberFormat="1" applyFill="1" applyBorder="1" applyProtection="1">
      <protection hidden="1"/>
    </xf>
    <xf numFmtId="0" fontId="0" fillId="17" borderId="22" xfId="0" applyFill="1" applyBorder="1" applyProtection="1">
      <protection hidden="1"/>
    </xf>
    <xf numFmtId="0" fontId="0" fillId="17" borderId="23" xfId="0" applyFill="1" applyBorder="1" applyProtection="1">
      <protection hidden="1"/>
    </xf>
    <xf numFmtId="0" fontId="0" fillId="17" borderId="21" xfId="0" applyFill="1" applyBorder="1" applyProtection="1">
      <protection hidden="1"/>
    </xf>
    <xf numFmtId="0" fontId="0" fillId="4" borderId="17" xfId="0" applyFill="1" applyBorder="1" applyProtection="1">
      <protection hidden="1"/>
    </xf>
    <xf numFmtId="2" fontId="0" fillId="4" borderId="17" xfId="0" applyNumberFormat="1" applyFill="1" applyBorder="1" applyProtection="1">
      <protection hidden="1"/>
    </xf>
    <xf numFmtId="0" fontId="0" fillId="4" borderId="17" xfId="0" applyFill="1" applyBorder="1" applyAlignment="1" applyProtection="1">
      <protection hidden="1"/>
    </xf>
    <xf numFmtId="0" fontId="0" fillId="4" borderId="0" xfId="0" applyFill="1" applyBorder="1" applyProtection="1">
      <protection hidden="1"/>
    </xf>
    <xf numFmtId="0" fontId="0" fillId="4" borderId="24" xfId="0" applyFill="1" applyBorder="1" applyProtection="1">
      <protection hidden="1"/>
    </xf>
    <xf numFmtId="0" fontId="0" fillId="4" borderId="14" xfId="0" applyFill="1" applyBorder="1" applyProtection="1">
      <protection hidden="1"/>
    </xf>
    <xf numFmtId="0" fontId="0" fillId="4" borderId="23" xfId="0" applyFill="1" applyBorder="1" applyProtection="1">
      <protection hidden="1"/>
    </xf>
    <xf numFmtId="0" fontId="0" fillId="4" borderId="21" xfId="0" applyFill="1" applyBorder="1" applyProtection="1">
      <protection hidden="1"/>
    </xf>
    <xf numFmtId="0" fontId="0" fillId="10" borderId="15" xfId="0" applyFill="1" applyBorder="1" applyProtection="1">
      <protection hidden="1"/>
    </xf>
    <xf numFmtId="0" fontId="0" fillId="18" borderId="14" xfId="0" applyFill="1" applyBorder="1" applyProtection="1">
      <protection hidden="1"/>
    </xf>
    <xf numFmtId="2" fontId="0" fillId="18" borderId="14" xfId="0" applyNumberFormat="1" applyFill="1" applyBorder="1" applyProtection="1">
      <protection hidden="1"/>
    </xf>
    <xf numFmtId="0" fontId="0" fillId="18" borderId="14" xfId="0" applyFill="1" applyBorder="1" applyAlignment="1" applyProtection="1">
      <protection hidden="1"/>
    </xf>
    <xf numFmtId="0" fontId="0" fillId="18" borderId="22" xfId="0" applyFill="1" applyBorder="1" applyProtection="1">
      <protection hidden="1"/>
    </xf>
    <xf numFmtId="0" fontId="0" fillId="18" borderId="23" xfId="0" applyFill="1" applyBorder="1" applyProtection="1">
      <protection hidden="1"/>
    </xf>
    <xf numFmtId="0" fontId="0" fillId="18" borderId="21" xfId="0" applyFill="1" applyBorder="1" applyProtection="1">
      <protection hidden="1"/>
    </xf>
    <xf numFmtId="0" fontId="0" fillId="19" borderId="17" xfId="0" applyFill="1" applyBorder="1" applyProtection="1">
      <protection hidden="1"/>
    </xf>
    <xf numFmtId="2" fontId="0" fillId="19" borderId="17" xfId="0" applyNumberFormat="1" applyFill="1" applyBorder="1" applyProtection="1">
      <protection hidden="1"/>
    </xf>
    <xf numFmtId="0" fontId="0" fillId="19" borderId="17" xfId="0" applyFill="1" applyBorder="1" applyAlignment="1" applyProtection="1">
      <protection hidden="1"/>
    </xf>
    <xf numFmtId="0" fontId="0" fillId="19" borderId="0" xfId="0" applyFill="1" applyBorder="1" applyProtection="1">
      <protection hidden="1"/>
    </xf>
    <xf numFmtId="0" fontId="0" fillId="19" borderId="24" xfId="0" applyFill="1" applyBorder="1" applyProtection="1">
      <protection hidden="1"/>
    </xf>
    <xf numFmtId="0" fontId="0" fillId="19" borderId="14" xfId="0" applyFill="1" applyBorder="1" applyProtection="1">
      <protection hidden="1"/>
    </xf>
    <xf numFmtId="0" fontId="0" fillId="19" borderId="23" xfId="0" applyFill="1" applyBorder="1" applyProtection="1">
      <protection hidden="1"/>
    </xf>
    <xf numFmtId="0" fontId="0" fillId="19" borderId="21" xfId="0" applyFill="1" applyBorder="1" applyProtection="1">
      <protection hidden="1"/>
    </xf>
    <xf numFmtId="0" fontId="0" fillId="2" borderId="23" xfId="0" applyFill="1" applyBorder="1" applyProtection="1">
      <protection hidden="1"/>
    </xf>
    <xf numFmtId="0" fontId="0" fillId="2" borderId="14" xfId="0" applyFill="1" applyBorder="1" applyProtection="1">
      <protection hidden="1"/>
    </xf>
    <xf numFmtId="0" fontId="0" fillId="2" borderId="21" xfId="0" applyFill="1" applyBorder="1" applyProtection="1">
      <protection hidden="1"/>
    </xf>
    <xf numFmtId="0" fontId="0" fillId="20" borderId="14" xfId="0" applyFill="1" applyBorder="1" applyProtection="1">
      <protection hidden="1"/>
    </xf>
    <xf numFmtId="2" fontId="0" fillId="20" borderId="14" xfId="0" applyNumberFormat="1" applyFill="1" applyBorder="1" applyProtection="1">
      <protection hidden="1"/>
    </xf>
    <xf numFmtId="0" fontId="0" fillId="20" borderId="14" xfId="0" applyFill="1" applyBorder="1" applyAlignment="1" applyProtection="1">
      <protection hidden="1"/>
    </xf>
    <xf numFmtId="0" fontId="0" fillId="20" borderId="22" xfId="0" applyFill="1" applyBorder="1" applyProtection="1">
      <protection hidden="1"/>
    </xf>
    <xf numFmtId="0" fontId="0" fillId="20" borderId="23" xfId="0" applyFill="1" applyBorder="1" applyProtection="1">
      <protection hidden="1"/>
    </xf>
    <xf numFmtId="0" fontId="0" fillId="20" borderId="21" xfId="0" applyFill="1" applyBorder="1" applyProtection="1">
      <protection hidden="1"/>
    </xf>
    <xf numFmtId="2" fontId="0" fillId="7" borderId="21" xfId="0" applyNumberFormat="1" applyFill="1" applyBorder="1" applyProtection="1">
      <protection hidden="1"/>
    </xf>
    <xf numFmtId="0" fontId="0" fillId="21" borderId="17" xfId="0" applyFill="1" applyBorder="1" applyProtection="1">
      <protection hidden="1"/>
    </xf>
    <xf numFmtId="2" fontId="0" fillId="21" borderId="17" xfId="0" applyNumberFormat="1" applyFill="1" applyBorder="1" applyProtection="1">
      <protection hidden="1"/>
    </xf>
    <xf numFmtId="0" fontId="0" fillId="21" borderId="14" xfId="0" applyFill="1" applyBorder="1" applyProtection="1">
      <protection hidden="1"/>
    </xf>
    <xf numFmtId="0" fontId="0" fillId="21" borderId="17" xfId="0" applyFill="1" applyBorder="1" applyAlignment="1" applyProtection="1">
      <protection hidden="1"/>
    </xf>
    <xf numFmtId="0" fontId="0" fillId="21" borderId="0" xfId="0" applyFill="1" applyBorder="1" applyProtection="1">
      <protection hidden="1"/>
    </xf>
    <xf numFmtId="0" fontId="0" fillId="21" borderId="23" xfId="0" applyFill="1" applyBorder="1" applyProtection="1">
      <protection hidden="1"/>
    </xf>
    <xf numFmtId="0" fontId="0" fillId="21" borderId="21" xfId="0" applyFill="1" applyBorder="1" applyProtection="1">
      <protection hidden="1"/>
    </xf>
    <xf numFmtId="0" fontId="0" fillId="7" borderId="15" xfId="0" applyFill="1" applyBorder="1" applyProtection="1">
      <protection hidden="1"/>
    </xf>
    <xf numFmtId="0" fontId="0" fillId="23" borderId="36" xfId="0" applyFill="1" applyBorder="1" applyProtection="1">
      <protection hidden="1"/>
    </xf>
    <xf numFmtId="0" fontId="0" fillId="22" borderId="32" xfId="0" applyFill="1" applyBorder="1" applyProtection="1">
      <protection hidden="1"/>
    </xf>
    <xf numFmtId="0" fontId="0" fillId="22" borderId="26" xfId="0" applyFill="1" applyBorder="1" applyProtection="1">
      <protection hidden="1"/>
    </xf>
    <xf numFmtId="0" fontId="0" fillId="22" borderId="36" xfId="0" applyFill="1" applyBorder="1" applyAlignment="1" applyProtection="1">
      <protection hidden="1"/>
    </xf>
    <xf numFmtId="0" fontId="0" fillId="22" borderId="36" xfId="0" applyFill="1" applyBorder="1" applyProtection="1">
      <protection hidden="1"/>
    </xf>
    <xf numFmtId="0" fontId="0" fillId="22" borderId="40" xfId="0" applyFill="1" applyBorder="1" applyProtection="1">
      <protection hidden="1"/>
    </xf>
    <xf numFmtId="0" fontId="0" fillId="22" borderId="25" xfId="0" applyFill="1" applyBorder="1" applyProtection="1">
      <protection hidden="1"/>
    </xf>
    <xf numFmtId="0" fontId="0" fillId="22" borderId="37" xfId="0" applyFill="1" applyBorder="1" applyProtection="1">
      <protection hidden="1"/>
    </xf>
    <xf numFmtId="0" fontId="0" fillId="22" borderId="27" xfId="0" applyFill="1" applyBorder="1" applyProtection="1">
      <protection hidden="1"/>
    </xf>
    <xf numFmtId="0" fontId="0" fillId="8" borderId="16" xfId="0" applyFill="1" applyBorder="1" applyProtection="1">
      <protection hidden="1"/>
    </xf>
    <xf numFmtId="2" fontId="0" fillId="8" borderId="21" xfId="0" applyNumberFormat="1" applyFill="1" applyBorder="1" applyProtection="1">
      <protection hidden="1"/>
    </xf>
    <xf numFmtId="0" fontId="0" fillId="0" borderId="12" xfId="0" applyBorder="1" applyProtection="1">
      <protection hidden="1"/>
    </xf>
    <xf numFmtId="0" fontId="0" fillId="0" borderId="5" xfId="0" applyBorder="1" applyProtection="1">
      <protection hidden="1"/>
    </xf>
    <xf numFmtId="0" fontId="0" fillId="0" borderId="5" xfId="0" applyBorder="1" applyAlignment="1" applyProtection="1">
      <protection hidden="1"/>
    </xf>
    <xf numFmtId="0" fontId="0" fillId="8" borderId="17" xfId="0" applyFill="1" applyBorder="1" applyProtection="1">
      <protection hidden="1"/>
    </xf>
    <xf numFmtId="0" fontId="0" fillId="0" borderId="3" xfId="0" applyBorder="1" applyProtection="1">
      <protection hidden="1"/>
    </xf>
    <xf numFmtId="0" fontId="0" fillId="5" borderId="29" xfId="0" applyFill="1" applyBorder="1" applyProtection="1">
      <protection hidden="1"/>
    </xf>
    <xf numFmtId="0" fontId="0" fillId="5" borderId="33" xfId="0" applyFill="1" applyBorder="1" applyAlignment="1" applyProtection="1">
      <protection hidden="1"/>
    </xf>
    <xf numFmtId="0" fontId="0" fillId="0" borderId="0" xfId="0" applyAlignment="1" applyProtection="1">
      <protection hidden="1"/>
    </xf>
    <xf numFmtId="0" fontId="0" fillId="7" borderId="21" xfId="0" applyFill="1" applyBorder="1" applyAlignment="1" applyProtection="1">
      <protection hidden="1"/>
    </xf>
    <xf numFmtId="0" fontId="0" fillId="11" borderId="22" xfId="0" applyFill="1" applyBorder="1" applyAlignment="1" applyProtection="1">
      <alignment horizontal="left"/>
      <protection hidden="1"/>
    </xf>
    <xf numFmtId="0" fontId="0" fillId="11" borderId="23" xfId="0" applyFill="1" applyBorder="1" applyAlignment="1" applyProtection="1">
      <alignment horizontal="left"/>
      <protection hidden="1"/>
    </xf>
    <xf numFmtId="0" fontId="0" fillId="11" borderId="21" xfId="0" applyFill="1" applyBorder="1" applyAlignment="1" applyProtection="1">
      <protection hidden="1"/>
    </xf>
    <xf numFmtId="0" fontId="0" fillId="8" borderId="22" xfId="0" applyFill="1" applyBorder="1" applyAlignment="1" applyProtection="1">
      <alignment horizontal="left"/>
      <protection hidden="1"/>
    </xf>
    <xf numFmtId="0" fontId="0" fillId="8" borderId="23" xfId="0" applyFill="1" applyBorder="1" applyAlignment="1" applyProtection="1">
      <alignment horizontal="left"/>
      <protection hidden="1"/>
    </xf>
    <xf numFmtId="0" fontId="0" fillId="8" borderId="21" xfId="0" applyFill="1" applyBorder="1" applyAlignment="1" applyProtection="1">
      <protection hidden="1"/>
    </xf>
    <xf numFmtId="0" fontId="0" fillId="6" borderId="22" xfId="0" applyFill="1" applyBorder="1" applyAlignment="1" applyProtection="1">
      <alignment horizontal="left"/>
      <protection hidden="1"/>
    </xf>
    <xf numFmtId="0" fontId="0" fillId="6" borderId="23" xfId="0" applyFill="1" applyBorder="1" applyAlignment="1" applyProtection="1">
      <alignment horizontal="left"/>
      <protection hidden="1"/>
    </xf>
    <xf numFmtId="0" fontId="0" fillId="6" borderId="21" xfId="0" applyFill="1" applyBorder="1" applyAlignment="1" applyProtection="1">
      <protection hidden="1"/>
    </xf>
    <xf numFmtId="0" fontId="0" fillId="2" borderId="26" xfId="0" applyFill="1" applyBorder="1" applyProtection="1">
      <protection hidden="1"/>
    </xf>
    <xf numFmtId="0" fontId="0" fillId="2" borderId="41" xfId="0" applyFill="1" applyBorder="1" applyAlignment="1" applyProtection="1">
      <protection hidden="1"/>
    </xf>
    <xf numFmtId="0" fontId="0" fillId="8" borderId="15" xfId="0" applyFill="1" applyBorder="1" applyProtection="1">
      <protection hidden="1"/>
    </xf>
    <xf numFmtId="0" fontId="0" fillId="10" borderId="16" xfId="0" applyFill="1" applyBorder="1" applyProtection="1">
      <protection hidden="1"/>
    </xf>
    <xf numFmtId="2" fontId="0" fillId="10" borderId="21" xfId="0" applyNumberFormat="1" applyFill="1" applyBorder="1" applyProtection="1">
      <protection hidden="1"/>
    </xf>
    <xf numFmtId="0" fontId="0" fillId="10" borderId="17" xfId="0" applyFill="1" applyBorder="1" applyProtection="1">
      <protection hidden="1"/>
    </xf>
    <xf numFmtId="0" fontId="0" fillId="10" borderId="26" xfId="0" applyFill="1" applyBorder="1" applyProtection="1">
      <protection hidden="1"/>
    </xf>
    <xf numFmtId="0" fontId="0" fillId="10" borderId="25" xfId="0" applyFill="1" applyBorder="1" applyProtection="1">
      <protection hidden="1"/>
    </xf>
    <xf numFmtId="2" fontId="0" fillId="10" borderId="27" xfId="0" applyNumberFormat="1" applyFill="1" applyBorder="1" applyProtection="1">
      <protection hidden="1"/>
    </xf>
    <xf numFmtId="0" fontId="0" fillId="7" borderId="31" xfId="0" applyFill="1" applyBorder="1" applyProtection="1">
      <protection hidden="1"/>
    </xf>
    <xf numFmtId="2" fontId="0" fillId="19" borderId="14" xfId="0" applyNumberFormat="1" applyFill="1" applyBorder="1" applyProtection="1">
      <protection hidden="1"/>
    </xf>
    <xf numFmtId="165" fontId="0" fillId="19" borderId="14" xfId="0" applyNumberFormat="1" applyFill="1" applyBorder="1" applyProtection="1">
      <protection hidden="1"/>
    </xf>
    <xf numFmtId="164" fontId="0" fillId="14" borderId="14" xfId="0" applyNumberFormat="1" applyFill="1" applyBorder="1" applyProtection="1">
      <protection hidden="1"/>
    </xf>
    <xf numFmtId="0" fontId="1" fillId="19" borderId="14" xfId="0" applyFont="1" applyFill="1" applyBorder="1" applyProtection="1">
      <protection hidden="1"/>
    </xf>
    <xf numFmtId="1" fontId="0" fillId="11" borderId="12" xfId="0" applyNumberFormat="1" applyFill="1" applyBorder="1" applyAlignment="1" applyProtection="1">
      <protection hidden="1"/>
    </xf>
    <xf numFmtId="0" fontId="0" fillId="11" borderId="13" xfId="0" applyFill="1" applyBorder="1" applyProtection="1">
      <protection hidden="1"/>
    </xf>
    <xf numFmtId="0" fontId="0" fillId="26" borderId="14" xfId="0" applyFill="1" applyBorder="1" applyAlignment="1" applyProtection="1">
      <alignment horizontal="center"/>
      <protection hidden="1"/>
    </xf>
    <xf numFmtId="2" fontId="0" fillId="26" borderId="14" xfId="0" applyNumberFormat="1" applyFill="1" applyBorder="1" applyAlignment="1" applyProtection="1">
      <alignment horizontal="center"/>
      <protection hidden="1"/>
    </xf>
    <xf numFmtId="2" fontId="0" fillId="16" borderId="14" xfId="0" applyNumberFormat="1" applyFill="1" applyBorder="1" applyProtection="1">
      <protection hidden="1"/>
    </xf>
    <xf numFmtId="2" fontId="0" fillId="21" borderId="14" xfId="0" applyNumberFormat="1" applyFill="1" applyBorder="1" applyProtection="1">
      <protection hidden="1"/>
    </xf>
    <xf numFmtId="0" fontId="3" fillId="21" borderId="14" xfId="0" applyFont="1" applyFill="1" applyBorder="1" applyProtection="1">
      <protection hidden="1"/>
    </xf>
    <xf numFmtId="0" fontId="0" fillId="2" borderId="52" xfId="0" applyFill="1" applyBorder="1" applyAlignment="1" applyProtection="1">
      <alignment horizontal="center"/>
      <protection hidden="1"/>
    </xf>
    <xf numFmtId="0" fontId="0" fillId="2" borderId="51" xfId="0" applyFill="1" applyBorder="1" applyProtection="1">
      <protection hidden="1"/>
    </xf>
    <xf numFmtId="0" fontId="0" fillId="4" borderId="23" xfId="0" applyFill="1" applyBorder="1" applyAlignment="1" applyProtection="1">
      <alignment horizontal="right"/>
      <protection hidden="1"/>
    </xf>
    <xf numFmtId="2" fontId="0" fillId="4" borderId="14" xfId="0" applyNumberFormat="1" applyFill="1" applyBorder="1" applyProtection="1">
      <protection hidden="1"/>
    </xf>
    <xf numFmtId="2" fontId="0" fillId="4" borderId="51" xfId="0" applyNumberFormat="1" applyFill="1" applyBorder="1" applyProtection="1">
      <protection hidden="1"/>
    </xf>
    <xf numFmtId="0" fontId="0" fillId="25" borderId="23" xfId="0" applyFill="1" applyBorder="1" applyAlignment="1" applyProtection="1">
      <alignment horizontal="right"/>
      <protection hidden="1"/>
    </xf>
    <xf numFmtId="0" fontId="0" fillId="25" borderId="14" xfId="0" applyFill="1" applyBorder="1" applyProtection="1">
      <protection hidden="1"/>
    </xf>
    <xf numFmtId="2" fontId="0" fillId="25" borderId="14" xfId="0" applyNumberFormat="1" applyFill="1" applyBorder="1" applyProtection="1">
      <protection hidden="1"/>
    </xf>
    <xf numFmtId="2" fontId="0" fillId="25" borderId="51" xfId="0" applyNumberFormat="1" applyFill="1" applyBorder="1" applyProtection="1">
      <protection hidden="1"/>
    </xf>
    <xf numFmtId="0" fontId="1" fillId="4" borderId="23" xfId="0" applyFont="1" applyFill="1" applyBorder="1" applyAlignment="1" applyProtection="1">
      <alignment horizontal="right"/>
      <protection hidden="1"/>
    </xf>
    <xf numFmtId="0" fontId="2" fillId="25" borderId="23" xfId="0" applyFont="1" applyFill="1" applyBorder="1" applyAlignment="1" applyProtection="1">
      <alignment horizontal="right"/>
      <protection hidden="1"/>
    </xf>
    <xf numFmtId="0" fontId="1" fillId="25" borderId="23" xfId="0" applyFont="1" applyFill="1" applyBorder="1" applyAlignment="1" applyProtection="1">
      <alignment horizontal="right"/>
      <protection hidden="1"/>
    </xf>
    <xf numFmtId="0" fontId="0" fillId="25" borderId="37" xfId="0" applyFill="1" applyBorder="1" applyAlignment="1" applyProtection="1">
      <alignment horizontal="right"/>
      <protection hidden="1"/>
    </xf>
    <xf numFmtId="0" fontId="0" fillId="25" borderId="40" xfId="0" applyFill="1" applyBorder="1" applyProtection="1">
      <protection hidden="1"/>
    </xf>
    <xf numFmtId="2" fontId="0" fillId="25" borderId="40" xfId="0" applyNumberFormat="1" applyFill="1" applyBorder="1" applyProtection="1">
      <protection hidden="1"/>
    </xf>
    <xf numFmtId="2" fontId="0" fillId="25" borderId="27" xfId="0" applyNumberFormat="1" applyFill="1" applyBorder="1" applyProtection="1">
      <protection hidden="1"/>
    </xf>
    <xf numFmtId="0" fontId="1" fillId="6" borderId="14" xfId="0" applyFont="1" applyFill="1" applyBorder="1" applyProtection="1">
      <protection hidden="1"/>
    </xf>
    <xf numFmtId="0" fontId="0" fillId="8" borderId="51" xfId="0" applyFill="1" applyBorder="1" applyProtection="1">
      <protection hidden="1"/>
    </xf>
    <xf numFmtId="0" fontId="0" fillId="16" borderId="51" xfId="0" applyFill="1" applyBorder="1" applyProtection="1">
      <protection hidden="1"/>
    </xf>
    <xf numFmtId="2" fontId="0" fillId="22" borderId="14" xfId="0" applyNumberFormat="1" applyFill="1" applyBorder="1" applyProtection="1">
      <protection hidden="1"/>
    </xf>
    <xf numFmtId="0" fontId="0" fillId="21" borderId="51" xfId="0" applyFill="1" applyBorder="1" applyProtection="1">
      <protection hidden="1"/>
    </xf>
    <xf numFmtId="0" fontId="0" fillId="26" borderId="14" xfId="0" applyFill="1" applyBorder="1" applyProtection="1">
      <protection hidden="1"/>
    </xf>
    <xf numFmtId="0" fontId="0" fillId="26" borderId="51" xfId="0" applyFill="1" applyBorder="1" applyProtection="1">
      <protection hidden="1"/>
    </xf>
    <xf numFmtId="0" fontId="2" fillId="21" borderId="14" xfId="0" applyFont="1" applyFill="1" applyBorder="1" applyProtection="1">
      <protection hidden="1"/>
    </xf>
    <xf numFmtId="0" fontId="1" fillId="21" borderId="14" xfId="0" applyFont="1" applyFill="1" applyBorder="1" applyProtection="1">
      <protection hidden="1"/>
    </xf>
    <xf numFmtId="0" fontId="1" fillId="21" borderId="50" xfId="0" applyFont="1" applyFill="1" applyBorder="1" applyProtection="1">
      <protection hidden="1"/>
    </xf>
    <xf numFmtId="0" fontId="3" fillId="26" borderId="50" xfId="0" applyFont="1" applyFill="1" applyBorder="1" applyProtection="1">
      <protection hidden="1"/>
    </xf>
    <xf numFmtId="1" fontId="0" fillId="26" borderId="14" xfId="0" applyNumberFormat="1" applyFill="1" applyBorder="1" applyProtection="1">
      <protection hidden="1"/>
    </xf>
    <xf numFmtId="0" fontId="0" fillId="26" borderId="14" xfId="0" applyFont="1" applyFill="1" applyBorder="1" applyProtection="1">
      <protection hidden="1"/>
    </xf>
    <xf numFmtId="0" fontId="2" fillId="26" borderId="14" xfId="0" applyFont="1" applyFill="1" applyBorder="1" applyProtection="1">
      <protection hidden="1"/>
    </xf>
    <xf numFmtId="2" fontId="0" fillId="26" borderId="14" xfId="0" applyNumberFormat="1" applyFill="1" applyBorder="1" applyProtection="1">
      <protection hidden="1"/>
    </xf>
    <xf numFmtId="0" fontId="0" fillId="26" borderId="50" xfId="0" applyFill="1" applyBorder="1" applyProtection="1">
      <protection hidden="1"/>
    </xf>
    <xf numFmtId="0" fontId="0" fillId="26" borderId="14" xfId="0" applyFill="1" applyBorder="1" applyAlignment="1" applyProtection="1">
      <alignment horizontal="right"/>
      <protection hidden="1"/>
    </xf>
    <xf numFmtId="0" fontId="0" fillId="8" borderId="54" xfId="0" applyFill="1" applyBorder="1" applyProtection="1">
      <protection hidden="1"/>
    </xf>
    <xf numFmtId="0" fontId="0" fillId="23" borderId="14" xfId="0" applyFill="1" applyBorder="1" applyProtection="1">
      <protection hidden="1"/>
    </xf>
    <xf numFmtId="0" fontId="0" fillId="8" borderId="30" xfId="0" applyFill="1" applyBorder="1" applyProtection="1">
      <protection hidden="1"/>
    </xf>
    <xf numFmtId="0" fontId="0" fillId="8" borderId="31" xfId="0" applyFill="1" applyBorder="1" applyProtection="1">
      <protection hidden="1"/>
    </xf>
    <xf numFmtId="0" fontId="0" fillId="21" borderId="14" xfId="0" applyFont="1" applyFill="1" applyBorder="1" applyProtection="1">
      <protection hidden="1"/>
    </xf>
    <xf numFmtId="0" fontId="0" fillId="8" borderId="37" xfId="0" applyFill="1" applyBorder="1" applyAlignment="1" applyProtection="1">
      <alignment horizontal="center"/>
      <protection hidden="1"/>
    </xf>
    <xf numFmtId="0" fontId="0" fillId="26" borderId="40" xfId="0" applyFont="1" applyFill="1" applyBorder="1" applyProtection="1">
      <protection hidden="1"/>
    </xf>
    <xf numFmtId="2" fontId="0" fillId="26" borderId="40" xfId="0" applyNumberFormat="1" applyFill="1" applyBorder="1" applyProtection="1">
      <protection hidden="1"/>
    </xf>
    <xf numFmtId="0" fontId="0" fillId="26" borderId="40" xfId="0" applyFill="1" applyBorder="1" applyProtection="1">
      <protection hidden="1"/>
    </xf>
    <xf numFmtId="0" fontId="3" fillId="2" borderId="14" xfId="0" applyFont="1" applyFill="1" applyBorder="1" applyProtection="1">
      <protection hidden="1"/>
    </xf>
    <xf numFmtId="0" fontId="2" fillId="2" borderId="14" xfId="0" applyFont="1" applyFill="1" applyBorder="1" applyProtection="1">
      <protection hidden="1"/>
    </xf>
    <xf numFmtId="0" fontId="0" fillId="3" borderId="50" xfId="0" applyFill="1" applyBorder="1" applyProtection="1">
      <protection hidden="1"/>
    </xf>
    <xf numFmtId="2" fontId="0" fillId="3" borderId="51" xfId="0" applyNumberFormat="1" applyFill="1" applyBorder="1" applyProtection="1">
      <protection hidden="1"/>
    </xf>
    <xf numFmtId="0" fontId="0" fillId="27" borderId="50" xfId="0" applyFill="1" applyBorder="1" applyProtection="1">
      <protection hidden="1"/>
    </xf>
    <xf numFmtId="0" fontId="0" fillId="27" borderId="14" xfId="0" applyFill="1" applyBorder="1" applyProtection="1">
      <protection hidden="1"/>
    </xf>
    <xf numFmtId="2" fontId="0" fillId="27" borderId="14" xfId="0" applyNumberFormat="1" applyFill="1" applyBorder="1" applyProtection="1">
      <protection hidden="1"/>
    </xf>
    <xf numFmtId="2" fontId="0" fillId="27" borderId="51" xfId="0" applyNumberFormat="1" applyFill="1" applyBorder="1" applyProtection="1">
      <protection hidden="1"/>
    </xf>
    <xf numFmtId="0" fontId="0" fillId="27" borderId="57" xfId="0" applyFill="1" applyBorder="1" applyProtection="1">
      <protection hidden="1"/>
    </xf>
    <xf numFmtId="0" fontId="0" fillId="27" borderId="40" xfId="0" applyFill="1" applyBorder="1" applyProtection="1">
      <protection hidden="1"/>
    </xf>
    <xf numFmtId="2" fontId="0" fillId="27" borderId="40" xfId="0" applyNumberFormat="1" applyFill="1" applyBorder="1" applyProtection="1">
      <protection hidden="1"/>
    </xf>
    <xf numFmtId="2" fontId="0" fillId="27" borderId="16" xfId="0" applyNumberFormat="1" applyFill="1" applyBorder="1" applyProtection="1">
      <protection hidden="1"/>
    </xf>
    <xf numFmtId="0" fontId="3" fillId="5" borderId="14" xfId="0" applyFont="1" applyFill="1" applyBorder="1" applyProtection="1">
      <protection hidden="1"/>
    </xf>
    <xf numFmtId="0" fontId="2" fillId="5" borderId="14" xfId="0" applyFont="1" applyFill="1" applyBorder="1" applyProtection="1">
      <protection hidden="1"/>
    </xf>
    <xf numFmtId="0" fontId="0" fillId="13" borderId="50" xfId="0" applyFill="1" applyBorder="1" applyProtection="1">
      <protection hidden="1"/>
    </xf>
    <xf numFmtId="2" fontId="0" fillId="13" borderId="51" xfId="0" applyNumberFormat="1" applyFill="1" applyBorder="1" applyProtection="1">
      <protection hidden="1"/>
    </xf>
    <xf numFmtId="0" fontId="0" fillId="28" borderId="50" xfId="0" applyFill="1" applyBorder="1" applyProtection="1">
      <protection hidden="1"/>
    </xf>
    <xf numFmtId="0" fontId="0" fillId="28" borderId="14" xfId="0" applyFill="1" applyBorder="1" applyProtection="1">
      <protection hidden="1"/>
    </xf>
    <xf numFmtId="2" fontId="0" fillId="28" borderId="14" xfId="0" applyNumberFormat="1" applyFill="1" applyBorder="1" applyProtection="1">
      <protection hidden="1"/>
    </xf>
    <xf numFmtId="2" fontId="0" fillId="28" borderId="51" xfId="0" applyNumberFormat="1" applyFill="1" applyBorder="1" applyProtection="1">
      <protection hidden="1"/>
    </xf>
    <xf numFmtId="0" fontId="0" fillId="13" borderId="57" xfId="0" applyFill="1" applyBorder="1" applyProtection="1">
      <protection hidden="1"/>
    </xf>
    <xf numFmtId="0" fontId="0" fillId="13" borderId="40" xfId="0" applyFill="1" applyBorder="1" applyProtection="1">
      <protection hidden="1"/>
    </xf>
    <xf numFmtId="2" fontId="0" fillId="13" borderId="40" xfId="0" applyNumberFormat="1" applyFill="1" applyBorder="1" applyProtection="1">
      <protection hidden="1"/>
    </xf>
    <xf numFmtId="2" fontId="0" fillId="13" borderId="27" xfId="0" applyNumberFormat="1" applyFill="1" applyBorder="1" applyProtection="1">
      <protection hidden="1"/>
    </xf>
    <xf numFmtId="0" fontId="0" fillId="0" borderId="0" xfId="0" applyProtection="1">
      <protection locked="0"/>
    </xf>
    <xf numFmtId="0" fontId="0" fillId="0" borderId="3" xfId="0" applyBorder="1" applyProtection="1">
      <protection locked="0"/>
    </xf>
    <xf numFmtId="0" fontId="0" fillId="0" borderId="7" xfId="0" applyBorder="1" applyProtection="1">
      <protection locked="0"/>
    </xf>
    <xf numFmtId="0" fontId="0" fillId="0" borderId="2" xfId="0" applyBorder="1" applyProtection="1">
      <protection locked="0"/>
    </xf>
    <xf numFmtId="166" fontId="0" fillId="0" borderId="0" xfId="0" applyNumberFormat="1" applyProtection="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19" borderId="1"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0" fillId="19"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0" fontId="0" fillId="20" borderId="1"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0" fontId="0" fillId="20" borderId="1"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4" xfId="0" applyFill="1" applyBorder="1" applyAlignment="1" applyProtection="1">
      <alignment horizontal="center" vertical="center" wrapText="1"/>
      <protection locked="0"/>
    </xf>
    <xf numFmtId="0" fontId="0" fillId="21" borderId="1" xfId="0" applyFill="1" applyBorder="1" applyAlignment="1" applyProtection="1">
      <alignment horizontal="center" vertical="center"/>
      <protection locked="0"/>
    </xf>
    <xf numFmtId="0" fontId="0" fillId="16" borderId="1" xfId="0" applyFill="1" applyBorder="1" applyAlignment="1" applyProtection="1">
      <alignment horizontal="center" vertical="center"/>
      <protection locked="0"/>
    </xf>
    <xf numFmtId="0" fontId="0" fillId="21"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0" fillId="22" borderId="1"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protection locked="0"/>
    </xf>
    <xf numFmtId="0" fontId="0" fillId="22" borderId="1" xfId="0" applyFill="1" applyBorder="1" applyAlignment="1" applyProtection="1">
      <alignment horizontal="center" vertical="center"/>
      <protection locked="0"/>
    </xf>
    <xf numFmtId="0" fontId="0" fillId="10" borderId="1" xfId="0" applyFill="1" applyBorder="1" applyAlignment="1" applyProtection="1">
      <alignment horizontal="center" vertical="center" wrapText="1"/>
      <protection locked="0"/>
    </xf>
    <xf numFmtId="0" fontId="0" fillId="17" borderId="1" xfId="0" applyFill="1" applyBorder="1" applyAlignment="1" applyProtection="1">
      <alignment horizontal="center" vertical="center" wrapText="1"/>
      <protection locked="0"/>
    </xf>
    <xf numFmtId="0" fontId="0" fillId="24" borderId="1" xfId="0" applyFill="1" applyBorder="1" applyAlignment="1" applyProtection="1">
      <alignment horizontal="center" vertical="center"/>
      <protection locked="0"/>
    </xf>
    <xf numFmtId="0" fontId="0" fillId="17" borderId="1" xfId="0" applyFill="1" applyBorder="1" applyAlignment="1" applyProtection="1">
      <alignment horizontal="center" vertical="center"/>
      <protection locked="0"/>
    </xf>
    <xf numFmtId="0" fontId="0" fillId="24" borderId="1"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13" borderId="1" xfId="0" applyFill="1" applyBorder="1" applyAlignment="1" applyProtection="1">
      <alignment horizontal="center" vertical="center" wrapText="1"/>
      <protection locked="0"/>
    </xf>
    <xf numFmtId="0" fontId="0" fillId="18" borderId="1"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8" borderId="1" xfId="0" applyFill="1" applyBorder="1" applyAlignment="1" applyProtection="1">
      <alignment horizontal="center" vertical="center" wrapText="1"/>
      <protection locked="0"/>
    </xf>
    <xf numFmtId="0" fontId="0" fillId="14" borderId="4"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protection locked="0"/>
    </xf>
    <xf numFmtId="0" fontId="0" fillId="14" borderId="1" xfId="0" applyFill="1" applyBorder="1" applyAlignment="1" applyProtection="1">
      <alignment horizontal="center" vertical="center" wrapText="1"/>
      <protection locked="0"/>
    </xf>
    <xf numFmtId="0" fontId="0" fillId="17" borderId="4"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0" fillId="13" borderId="1"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protection locked="0"/>
    </xf>
    <xf numFmtId="0" fontId="1" fillId="18" borderId="1" xfId="0" applyFont="1" applyFill="1" applyBorder="1" applyAlignment="1" applyProtection="1">
      <alignment horizontal="center" vertical="center" wrapText="1"/>
      <protection locked="0"/>
    </xf>
    <xf numFmtId="0" fontId="3" fillId="18" borderId="1" xfId="0" applyFont="1" applyFill="1" applyBorder="1" applyAlignment="1" applyProtection="1">
      <alignment horizontal="center" vertical="center" wrapText="1"/>
      <protection locked="0"/>
    </xf>
    <xf numFmtId="0" fontId="0" fillId="18" borderId="1" xfId="0"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3" fillId="14" borderId="1" xfId="0" applyFont="1" applyFill="1" applyBorder="1" applyAlignment="1" applyProtection="1">
      <alignment horizontal="center" vertical="center" wrapText="1"/>
      <protection locked="0"/>
    </xf>
    <xf numFmtId="0" fontId="0" fillId="14" borderId="1" xfId="0" applyFont="1" applyFill="1" applyBorder="1" applyAlignment="1" applyProtection="1">
      <alignment horizontal="center" vertical="center" wrapText="1"/>
      <protection locked="0"/>
    </xf>
    <xf numFmtId="0" fontId="2" fillId="14"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protection locked="0"/>
    </xf>
    <xf numFmtId="0" fontId="3" fillId="19" borderId="1" xfId="0" applyFont="1" applyFill="1" applyBorder="1" applyAlignment="1" applyProtection="1">
      <alignment horizontal="center" vertical="center" wrapText="1"/>
      <protection locked="0"/>
    </xf>
    <xf numFmtId="0" fontId="0" fillId="19" borderId="1" xfId="0" applyFont="1" applyFill="1" applyBorder="1" applyAlignment="1" applyProtection="1">
      <alignment horizontal="center" vertical="center" wrapText="1"/>
      <protection locked="0"/>
    </xf>
    <xf numFmtId="0" fontId="2" fillId="19" borderId="1" xfId="0" applyFont="1" applyFill="1" applyBorder="1" applyAlignment="1" applyProtection="1">
      <alignment horizontal="center" vertical="center" wrapText="1"/>
      <protection locked="0"/>
    </xf>
    <xf numFmtId="0" fontId="2" fillId="16"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center" vertical="center" wrapText="1"/>
      <protection locked="0"/>
    </xf>
    <xf numFmtId="0" fontId="0" fillId="16"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3" fillId="21" borderId="1" xfId="0" applyFont="1" applyFill="1" applyBorder="1" applyAlignment="1" applyProtection="1">
      <alignment horizontal="center" vertical="center" wrapText="1"/>
      <protection locked="0"/>
    </xf>
    <xf numFmtId="0" fontId="0" fillId="21"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4" borderId="1" xfId="0" applyFill="1" applyBorder="1" applyProtection="1">
      <protection locked="0"/>
    </xf>
    <xf numFmtId="0" fontId="0" fillId="25" borderId="1" xfId="0" applyFill="1" applyBorder="1" applyAlignment="1" applyProtection="1">
      <alignment horizontal="center" vertical="center" wrapText="1"/>
      <protection locked="0"/>
    </xf>
    <xf numFmtId="0" fontId="0" fillId="26" borderId="1" xfId="0" applyFill="1" applyBorder="1" applyAlignment="1" applyProtection="1">
      <alignment horizontal="center" vertical="center" wrapText="1"/>
      <protection locked="0"/>
    </xf>
    <xf numFmtId="49" fontId="0" fillId="0" borderId="0" xfId="0" applyNumberFormat="1" applyProtection="1">
      <protection locked="0"/>
    </xf>
    <xf numFmtId="16" fontId="0" fillId="0" borderId="0" xfId="0" applyNumberFormat="1" applyProtection="1">
      <protection locked="0"/>
    </xf>
    <xf numFmtId="0" fontId="0" fillId="5" borderId="11" xfId="0"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13" borderId="2"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166" fontId="0" fillId="18" borderId="2" xfId="0" applyNumberFormat="1" applyFill="1" applyBorder="1" applyAlignment="1" applyProtection="1">
      <alignment horizontal="center" vertical="center"/>
      <protection locked="0"/>
    </xf>
    <xf numFmtId="166" fontId="0" fillId="18" borderId="4" xfId="0" applyNumberFormat="1"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14" borderId="8" xfId="0" applyFill="1" applyBorder="1" applyAlignment="1" applyProtection="1">
      <alignment horizontal="left" vertical="center"/>
      <protection locked="0"/>
    </xf>
    <xf numFmtId="0" fontId="0" fillId="14" borderId="9" xfId="0" applyFill="1" applyBorder="1" applyAlignment="1" applyProtection="1">
      <alignment horizontal="left" vertical="center"/>
      <protection locked="0"/>
    </xf>
    <xf numFmtId="0" fontId="0" fillId="14" borderId="10" xfId="0" applyFill="1" applyBorder="1" applyAlignment="1" applyProtection="1">
      <alignment horizontal="left" vertical="center"/>
      <protection locked="0"/>
    </xf>
    <xf numFmtId="0" fontId="0" fillId="11" borderId="11" xfId="0" applyFill="1" applyBorder="1" applyAlignment="1" applyProtection="1">
      <alignment horizontal="left" vertical="center"/>
      <protection locked="0"/>
    </xf>
    <xf numFmtId="0" fontId="0" fillId="11" borderId="12" xfId="0" applyFill="1" applyBorder="1" applyAlignment="1" applyProtection="1">
      <alignment horizontal="left" vertical="center"/>
      <protection locked="0"/>
    </xf>
    <xf numFmtId="0" fontId="0" fillId="11" borderId="13" xfId="0" applyFill="1" applyBorder="1" applyAlignment="1" applyProtection="1">
      <alignment horizontal="left" vertical="center"/>
      <protection locked="0"/>
    </xf>
    <xf numFmtId="0" fontId="0" fillId="18" borderId="2" xfId="0" applyFill="1" applyBorder="1" applyAlignment="1" applyProtection="1">
      <alignment horizontal="center" vertical="center"/>
      <protection locked="0"/>
    </xf>
    <xf numFmtId="0" fontId="0" fillId="18" borderId="4" xfId="0" applyFill="1" applyBorder="1" applyAlignment="1" applyProtection="1">
      <alignment horizontal="center" vertical="center"/>
      <protection locked="0"/>
    </xf>
    <xf numFmtId="49" fontId="0" fillId="13" borderId="2" xfId="0" applyNumberFormat="1" applyFill="1" applyBorder="1" applyAlignment="1" applyProtection="1">
      <alignment horizontal="center" vertical="center"/>
      <protection locked="0"/>
    </xf>
    <xf numFmtId="49" fontId="0" fillId="13" borderId="4" xfId="0" applyNumberFormat="1" applyFill="1" applyBorder="1" applyAlignment="1" applyProtection="1">
      <alignment horizontal="center" vertical="center"/>
      <protection locked="0"/>
    </xf>
    <xf numFmtId="0" fontId="0" fillId="18" borderId="2" xfId="0" applyFill="1" applyBorder="1" applyAlignment="1" applyProtection="1">
      <alignment horizontal="center" vertical="center" wrapText="1"/>
      <protection locked="0"/>
    </xf>
    <xf numFmtId="0" fontId="0" fillId="18" borderId="4" xfId="0" applyFill="1" applyBorder="1" applyAlignment="1" applyProtection="1">
      <alignment horizontal="center" vertical="center" wrapText="1"/>
      <protection locked="0"/>
    </xf>
    <xf numFmtId="0" fontId="0" fillId="13" borderId="2" xfId="0"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12" borderId="11" xfId="0" applyFill="1" applyBorder="1" applyAlignment="1" applyProtection="1">
      <alignment horizontal="left" vertical="center"/>
      <protection locked="0"/>
    </xf>
    <xf numFmtId="0" fontId="0" fillId="12" borderId="12" xfId="0" applyFill="1" applyBorder="1" applyAlignment="1" applyProtection="1">
      <alignment horizontal="left" vertical="center"/>
      <protection locked="0"/>
    </xf>
    <xf numFmtId="0" fontId="0" fillId="12" borderId="13" xfId="0" applyFill="1" applyBorder="1" applyAlignment="1" applyProtection="1">
      <alignment horizontal="left" vertical="center"/>
      <protection locked="0"/>
    </xf>
    <xf numFmtId="0" fontId="0" fillId="7" borderId="11" xfId="0" applyFill="1" applyBorder="1" applyAlignment="1" applyProtection="1">
      <alignment horizontal="left" vertical="center"/>
      <protection locked="0"/>
    </xf>
    <xf numFmtId="0" fontId="0" fillId="7" borderId="12" xfId="0" applyFill="1" applyBorder="1" applyAlignment="1" applyProtection="1">
      <alignment horizontal="left" vertical="center"/>
      <protection locked="0"/>
    </xf>
    <xf numFmtId="0" fontId="0" fillId="7" borderId="13" xfId="0" applyFill="1" applyBorder="1" applyAlignment="1" applyProtection="1">
      <alignment horizontal="left" vertical="center"/>
      <protection locked="0"/>
    </xf>
    <xf numFmtId="0" fontId="0" fillId="22" borderId="2" xfId="0" applyFill="1" applyBorder="1" applyAlignment="1" applyProtection="1">
      <alignment horizontal="center" vertical="center"/>
      <protection locked="0"/>
    </xf>
    <xf numFmtId="0" fontId="0" fillId="22" borderId="4" xfId="0" applyFill="1" applyBorder="1" applyAlignment="1" applyProtection="1">
      <alignment horizontal="center" vertical="center"/>
      <protection locked="0"/>
    </xf>
    <xf numFmtId="0" fontId="0" fillId="6" borderId="11"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13" xfId="0" applyFill="1" applyBorder="1" applyAlignment="1" applyProtection="1">
      <alignment horizontal="left" vertical="center"/>
      <protection locked="0"/>
    </xf>
    <xf numFmtId="0" fontId="0" fillId="8" borderId="11" xfId="0" applyFill="1" applyBorder="1" applyAlignment="1" applyProtection="1">
      <alignment horizontal="left" vertical="center"/>
      <protection locked="0"/>
    </xf>
    <xf numFmtId="0" fontId="0" fillId="8" borderId="12" xfId="0" applyFill="1" applyBorder="1" applyAlignment="1" applyProtection="1">
      <alignment horizontal="left" vertical="center"/>
      <protection locked="0"/>
    </xf>
    <xf numFmtId="0" fontId="0" fillId="8" borderId="13" xfId="0" applyFill="1" applyBorder="1" applyAlignment="1" applyProtection="1">
      <alignment horizontal="left" vertical="center"/>
      <protection locked="0"/>
    </xf>
    <xf numFmtId="0" fontId="0" fillId="10" borderId="3" xfId="0"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0" fillId="22" borderId="2" xfId="0" applyFill="1" applyBorder="1" applyAlignment="1" applyProtection="1">
      <alignment horizontal="center" vertical="center" wrapText="1"/>
      <protection locked="0"/>
    </xf>
    <xf numFmtId="0" fontId="0" fillId="22" borderId="4" xfId="0" applyFill="1" applyBorder="1" applyAlignment="1" applyProtection="1">
      <alignment horizontal="center" vertical="center" wrapText="1"/>
      <protection locked="0"/>
    </xf>
    <xf numFmtId="0" fontId="0" fillId="10" borderId="2" xfId="0" applyFill="1" applyBorder="1" applyAlignment="1" applyProtection="1">
      <alignment horizontal="center" vertical="center" wrapText="1"/>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5" borderId="1" xfId="0" applyFill="1" applyBorder="1" applyAlignment="1" applyProtection="1">
      <alignment horizontal="left" vertical="center"/>
      <protection locked="0"/>
    </xf>
    <xf numFmtId="0" fontId="0" fillId="7" borderId="1" xfId="0" applyFill="1" applyBorder="1" applyAlignment="1" applyProtection="1">
      <alignment horizontal="left"/>
      <protection locked="0"/>
    </xf>
    <xf numFmtId="0" fontId="0" fillId="8" borderId="1" xfId="0" applyFill="1" applyBorder="1" applyAlignment="1" applyProtection="1">
      <alignment horizontal="left"/>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vertical="center"/>
      <protection locked="0"/>
    </xf>
    <xf numFmtId="0" fontId="0" fillId="2" borderId="1" xfId="0"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0" fillId="11" borderId="1" xfId="0" applyFill="1" applyBorder="1" applyAlignment="1" applyProtection="1">
      <alignment horizontal="left"/>
      <protection locked="0"/>
    </xf>
    <xf numFmtId="0" fontId="0" fillId="6" borderId="11"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0" fillId="19" borderId="1" xfId="0" applyFill="1" applyBorder="1" applyAlignment="1" applyProtection="1">
      <alignment horizontal="center" vertical="center"/>
      <protection locked="0"/>
    </xf>
    <xf numFmtId="0" fontId="0" fillId="14" borderId="1" xfId="0" applyFill="1" applyBorder="1" applyAlignment="1" applyProtection="1">
      <alignment horizontal="center" vertical="center"/>
      <protection locked="0"/>
    </xf>
    <xf numFmtId="0" fontId="1" fillId="14" borderId="1" xfId="0" applyFont="1" applyFill="1" applyBorder="1" applyAlignment="1" applyProtection="1">
      <alignment horizontal="center" vertical="center" wrapText="1"/>
      <protection locked="0"/>
    </xf>
    <xf numFmtId="0" fontId="3" fillId="14" borderId="2" xfId="0" applyFont="1" applyFill="1" applyBorder="1" applyAlignment="1" applyProtection="1">
      <alignment horizontal="center" vertical="center" wrapText="1"/>
      <protection locked="0"/>
    </xf>
    <xf numFmtId="0" fontId="3" fillId="14" borderId="4" xfId="0" applyFont="1" applyFill="1" applyBorder="1" applyAlignment="1" applyProtection="1">
      <alignment horizontal="center" vertical="center" wrapText="1"/>
      <protection locked="0"/>
    </xf>
    <xf numFmtId="0" fontId="0" fillId="14" borderId="2" xfId="0" applyFill="1" applyBorder="1" applyAlignment="1" applyProtection="1">
      <alignment horizontal="center" vertical="center" wrapText="1"/>
      <protection locked="0"/>
    </xf>
    <xf numFmtId="0" fontId="0" fillId="14" borderId="4" xfId="0" applyFill="1" applyBorder="1" applyAlignment="1" applyProtection="1">
      <alignment horizontal="center" vertical="center" wrapText="1"/>
      <protection locked="0"/>
    </xf>
    <xf numFmtId="0" fontId="3" fillId="19" borderId="2" xfId="0" applyFont="1" applyFill="1" applyBorder="1" applyAlignment="1" applyProtection="1">
      <alignment horizontal="center" vertical="center" wrapText="1"/>
      <protection locked="0"/>
    </xf>
    <xf numFmtId="0" fontId="3" fillId="19" borderId="4" xfId="0" applyFont="1" applyFill="1" applyBorder="1" applyAlignment="1" applyProtection="1">
      <alignment horizontal="center" vertical="center" wrapText="1"/>
      <protection locked="0"/>
    </xf>
    <xf numFmtId="0" fontId="0" fillId="19" borderId="2" xfId="0" applyFill="1" applyBorder="1" applyAlignment="1" applyProtection="1">
      <alignment horizontal="center" vertical="center" wrapText="1"/>
      <protection locked="0"/>
    </xf>
    <xf numFmtId="0" fontId="0" fillId="19" borderId="4" xfId="0" applyFill="1" applyBorder="1" applyAlignment="1" applyProtection="1">
      <alignment horizontal="center" vertical="center" wrapText="1"/>
      <protection locked="0"/>
    </xf>
    <xf numFmtId="0" fontId="1" fillId="18"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left"/>
      <protection locked="0"/>
    </xf>
    <xf numFmtId="0" fontId="1" fillId="20" borderId="1" xfId="0" applyFont="1" applyFill="1" applyBorder="1" applyAlignment="1" applyProtection="1">
      <alignment horizontal="center" vertical="center" wrapText="1"/>
      <protection locked="0"/>
    </xf>
    <xf numFmtId="0" fontId="0" fillId="5" borderId="11" xfId="0" applyFill="1" applyBorder="1" applyAlignment="1" applyProtection="1">
      <alignment horizontal="left"/>
      <protection locked="0"/>
    </xf>
    <xf numFmtId="0" fontId="0" fillId="5" borderId="12"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0" fillId="13" borderId="11" xfId="0" applyFill="1" applyBorder="1" applyAlignment="1" applyProtection="1">
      <alignment horizontal="left"/>
      <protection locked="0"/>
    </xf>
    <xf numFmtId="0" fontId="0" fillId="13" borderId="12" xfId="0" applyFill="1" applyBorder="1" applyAlignment="1" applyProtection="1">
      <alignment horizontal="left"/>
      <protection locked="0"/>
    </xf>
    <xf numFmtId="0" fontId="0" fillId="13" borderId="13" xfId="0" applyFill="1" applyBorder="1" applyAlignment="1" applyProtection="1">
      <alignment horizontal="left"/>
      <protection locked="0"/>
    </xf>
    <xf numFmtId="0" fontId="0" fillId="15" borderId="11" xfId="0" applyFill="1" applyBorder="1" applyAlignment="1" applyProtection="1">
      <alignment horizontal="left"/>
      <protection locked="0"/>
    </xf>
    <xf numFmtId="0" fontId="0" fillId="15" borderId="12" xfId="0" applyFill="1" applyBorder="1" applyAlignment="1" applyProtection="1">
      <alignment horizontal="left"/>
      <protection locked="0"/>
    </xf>
    <xf numFmtId="0" fontId="0" fillId="15" borderId="13" xfId="0" applyFill="1" applyBorder="1" applyAlignment="1" applyProtection="1">
      <alignment horizontal="left"/>
      <protection locked="0"/>
    </xf>
    <xf numFmtId="0" fontId="0" fillId="8" borderId="11" xfId="0" applyFill="1" applyBorder="1" applyAlignment="1" applyProtection="1">
      <alignment horizontal="left"/>
      <protection locked="0"/>
    </xf>
    <xf numFmtId="0" fontId="0" fillId="8" borderId="12" xfId="0" applyFill="1" applyBorder="1" applyAlignment="1" applyProtection="1">
      <alignment horizontal="left"/>
      <protection locked="0"/>
    </xf>
    <xf numFmtId="0" fontId="0" fillId="8" borderId="13" xfId="0" applyFill="1" applyBorder="1" applyAlignment="1" applyProtection="1">
      <alignment horizontal="left"/>
      <protection locked="0"/>
    </xf>
    <xf numFmtId="0" fontId="0" fillId="16" borderId="11" xfId="0" applyFill="1" applyBorder="1" applyAlignment="1" applyProtection="1">
      <alignment horizontal="left"/>
      <protection locked="0"/>
    </xf>
    <xf numFmtId="0" fontId="0" fillId="16" borderId="12" xfId="0" applyFill="1" applyBorder="1" applyAlignment="1" applyProtection="1">
      <alignment horizontal="left"/>
      <protection locked="0"/>
    </xf>
    <xf numFmtId="0" fontId="0" fillId="16" borderId="13" xfId="0" applyFill="1" applyBorder="1" applyAlignment="1" applyProtection="1">
      <alignment horizontal="left"/>
      <protection locked="0"/>
    </xf>
    <xf numFmtId="0" fontId="0" fillId="7" borderId="11" xfId="0" applyFill="1" applyBorder="1" applyAlignment="1" applyProtection="1">
      <alignment horizontal="left"/>
      <protection locked="0"/>
    </xf>
    <xf numFmtId="0" fontId="0" fillId="7" borderId="12" xfId="0" applyFill="1" applyBorder="1" applyAlignment="1" applyProtection="1">
      <alignment horizontal="left"/>
      <protection locked="0"/>
    </xf>
    <xf numFmtId="0" fontId="0" fillId="7" borderId="13" xfId="0" applyFill="1" applyBorder="1" applyAlignment="1" applyProtection="1">
      <alignment horizontal="left"/>
      <protection locked="0"/>
    </xf>
    <xf numFmtId="0" fontId="1" fillId="15"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0" fillId="11" borderId="11" xfId="0" applyFill="1" applyBorder="1" applyAlignment="1" applyProtection="1">
      <alignment horizontal="left"/>
      <protection locked="0"/>
    </xf>
    <xf numFmtId="0" fontId="0" fillId="11" borderId="12" xfId="0" applyFill="1" applyBorder="1" applyAlignment="1" applyProtection="1">
      <alignment horizontal="left"/>
      <protection locked="0"/>
    </xf>
    <xf numFmtId="0" fontId="0" fillId="11" borderId="13" xfId="0" applyFill="1" applyBorder="1" applyAlignment="1" applyProtection="1">
      <alignment horizontal="left"/>
      <protection locked="0"/>
    </xf>
    <xf numFmtId="0" fontId="0" fillId="7"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8" xfId="0" applyFill="1" applyBorder="1" applyAlignment="1" applyProtection="1">
      <alignment horizontal="center"/>
      <protection hidden="1"/>
    </xf>
    <xf numFmtId="0" fontId="0" fillId="2" borderId="23" xfId="0" applyFill="1" applyBorder="1" applyAlignment="1" applyProtection="1">
      <alignment horizontal="center"/>
      <protection hidden="1"/>
    </xf>
    <xf numFmtId="0" fontId="0" fillId="2" borderId="59" xfId="0" applyFill="1" applyBorder="1" applyAlignment="1" applyProtection="1">
      <alignment horizontal="left"/>
      <protection hidden="1"/>
    </xf>
    <xf numFmtId="0" fontId="0" fillId="2" borderId="29" xfId="0" applyFill="1" applyBorder="1" applyAlignment="1" applyProtection="1">
      <alignment horizontal="left"/>
      <protection hidden="1"/>
    </xf>
    <xf numFmtId="0" fontId="0" fillId="2" borderId="58" xfId="0" applyFill="1" applyBorder="1" applyAlignment="1" applyProtection="1">
      <alignment horizontal="left"/>
      <protection hidden="1"/>
    </xf>
    <xf numFmtId="0" fontId="0" fillId="2" borderId="42" xfId="0" applyFill="1" applyBorder="1" applyAlignment="1" applyProtection="1">
      <alignment horizontal="center"/>
      <protection hidden="1"/>
    </xf>
    <xf numFmtId="0" fontId="0" fillId="2" borderId="29" xfId="0" applyFill="1" applyBorder="1" applyAlignment="1" applyProtection="1">
      <alignment horizontal="center"/>
      <protection hidden="1"/>
    </xf>
    <xf numFmtId="0" fontId="0" fillId="2" borderId="58" xfId="0" applyFill="1" applyBorder="1" applyAlignment="1" applyProtection="1">
      <alignment horizontal="center"/>
      <protection hidden="1"/>
    </xf>
    <xf numFmtId="0" fontId="0" fillId="2" borderId="54" xfId="0" applyFill="1" applyBorder="1" applyAlignment="1" applyProtection="1">
      <alignment horizontal="center"/>
      <protection hidden="1"/>
    </xf>
    <xf numFmtId="0" fontId="0" fillId="2" borderId="52" xfId="0" applyFill="1" applyBorder="1" applyAlignment="1" applyProtection="1">
      <alignment horizontal="center"/>
      <protection hidden="1"/>
    </xf>
    <xf numFmtId="0" fontId="3" fillId="2" borderId="49" xfId="0" applyFont="1" applyFill="1" applyBorder="1" applyAlignment="1" applyProtection="1">
      <alignment horizontal="center" wrapText="1"/>
      <protection hidden="1"/>
    </xf>
    <xf numFmtId="0" fontId="3" fillId="2" borderId="51" xfId="0" applyFont="1" applyFill="1" applyBorder="1" applyAlignment="1" applyProtection="1">
      <alignment horizontal="center" wrapText="1"/>
      <protection hidden="1"/>
    </xf>
    <xf numFmtId="0" fontId="0" fillId="5" borderId="14" xfId="0" applyFill="1" applyBorder="1" applyAlignment="1" applyProtection="1">
      <alignment horizontal="center" wrapText="1"/>
      <protection hidden="1"/>
    </xf>
    <xf numFmtId="0" fontId="3" fillId="5" borderId="14"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wrapText="1"/>
      <protection hidden="1"/>
    </xf>
    <xf numFmtId="0" fontId="0" fillId="2" borderId="14" xfId="0" applyFill="1" applyBorder="1" applyAlignment="1" applyProtection="1">
      <alignment horizontal="center" wrapText="1"/>
      <protection hidden="1"/>
    </xf>
    <xf numFmtId="0" fontId="3" fillId="5" borderId="14" xfId="0" applyFont="1" applyFill="1" applyBorder="1" applyAlignment="1" applyProtection="1">
      <alignment horizontal="center"/>
      <protection hidden="1"/>
    </xf>
    <xf numFmtId="0" fontId="3" fillId="5" borderId="49" xfId="0" applyFont="1" applyFill="1" applyBorder="1" applyAlignment="1" applyProtection="1">
      <alignment horizontal="center" wrapText="1"/>
      <protection hidden="1"/>
    </xf>
    <xf numFmtId="0" fontId="3" fillId="5" borderId="51" xfId="0" applyFont="1" applyFill="1" applyBorder="1" applyAlignment="1" applyProtection="1">
      <alignment horizontal="center" wrapText="1"/>
      <protection hidden="1"/>
    </xf>
    <xf numFmtId="0" fontId="1" fillId="5" borderId="14" xfId="0" applyFont="1" applyFill="1" applyBorder="1" applyAlignment="1" applyProtection="1">
      <alignment horizontal="center" wrapText="1"/>
      <protection hidden="1"/>
    </xf>
    <xf numFmtId="0" fontId="1" fillId="5" borderId="14" xfId="0" applyFont="1" applyFill="1" applyBorder="1" applyAlignment="1" applyProtection="1">
      <alignment horizontal="center" vertical="center" wrapText="1"/>
      <protection hidden="1"/>
    </xf>
    <xf numFmtId="0" fontId="0" fillId="5" borderId="14" xfId="0" applyFill="1" applyBorder="1" applyAlignment="1" applyProtection="1">
      <alignment horizontal="center"/>
      <protection hidden="1"/>
    </xf>
    <xf numFmtId="0" fontId="0" fillId="5" borderId="47"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0" fillId="5" borderId="50" xfId="0" applyFill="1" applyBorder="1" applyAlignment="1" applyProtection="1">
      <alignment horizontal="center"/>
      <protection hidden="1"/>
    </xf>
    <xf numFmtId="0" fontId="0" fillId="5" borderId="48" xfId="0" applyFill="1" applyBorder="1" applyAlignment="1" applyProtection="1">
      <alignment horizontal="left"/>
      <protection hidden="1"/>
    </xf>
    <xf numFmtId="0" fontId="0" fillId="2" borderId="14" xfId="0" applyFill="1" applyBorder="1" applyAlignment="1" applyProtection="1">
      <alignment horizontal="left"/>
      <protection hidden="1"/>
    </xf>
    <xf numFmtId="0" fontId="0" fillId="5" borderId="14" xfId="0" applyFill="1" applyBorder="1" applyAlignment="1" applyProtection="1">
      <alignment horizontal="left"/>
      <protection hidden="1"/>
    </xf>
    <xf numFmtId="0" fontId="3" fillId="2" borderId="14" xfId="0" applyFont="1" applyFill="1" applyBorder="1" applyAlignment="1" applyProtection="1">
      <alignment horizontal="center" wrapText="1"/>
      <protection hidden="1"/>
    </xf>
    <xf numFmtId="0" fontId="0" fillId="2" borderId="14" xfId="0" applyFont="1" applyFill="1" applyBorder="1" applyAlignment="1" applyProtection="1">
      <alignment horizontal="center" vertical="center" wrapText="1"/>
      <protection hidden="1"/>
    </xf>
    <xf numFmtId="0" fontId="2" fillId="26" borderId="14" xfId="0" applyFont="1" applyFill="1" applyBorder="1" applyAlignment="1" applyProtection="1">
      <alignment horizontal="center"/>
      <protection hidden="1"/>
    </xf>
    <xf numFmtId="0" fontId="0" fillId="6" borderId="14"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22" borderId="14" xfId="0" applyFill="1" applyBorder="1" applyAlignment="1" applyProtection="1">
      <alignment horizontal="center"/>
      <protection hidden="1"/>
    </xf>
    <xf numFmtId="0" fontId="2" fillId="22" borderId="14" xfId="0" applyFont="1" applyFill="1" applyBorder="1" applyAlignment="1" applyProtection="1">
      <alignment horizontal="center"/>
      <protection hidden="1"/>
    </xf>
    <xf numFmtId="0" fontId="2" fillId="10" borderId="14" xfId="0" applyFont="1" applyFill="1" applyBorder="1" applyAlignment="1" applyProtection="1">
      <alignment horizontal="center"/>
      <protection hidden="1"/>
    </xf>
    <xf numFmtId="0" fontId="0" fillId="8" borderId="30" xfId="0" applyFill="1" applyBorder="1" applyAlignment="1" applyProtection="1">
      <alignment horizontal="center"/>
      <protection hidden="1"/>
    </xf>
    <xf numFmtId="0" fontId="0" fillId="8" borderId="24" xfId="0" applyFill="1" applyBorder="1" applyAlignment="1" applyProtection="1">
      <alignment horizontal="center"/>
      <protection hidden="1"/>
    </xf>
    <xf numFmtId="0" fontId="0" fillId="8" borderId="20" xfId="0" applyFill="1" applyBorder="1" applyAlignment="1" applyProtection="1">
      <alignment horizontal="center"/>
      <protection hidden="1"/>
    </xf>
    <xf numFmtId="0" fontId="0" fillId="8" borderId="22" xfId="0" applyFill="1" applyBorder="1" applyAlignment="1" applyProtection="1">
      <alignment horizontal="center"/>
      <protection hidden="1"/>
    </xf>
    <xf numFmtId="0" fontId="0" fillId="8" borderId="46" xfId="0" applyFill="1" applyBorder="1" applyAlignment="1" applyProtection="1">
      <alignment horizontal="center"/>
      <protection hidden="1"/>
    </xf>
    <xf numFmtId="0" fontId="0" fillId="8" borderId="41" xfId="0" applyFill="1" applyBorder="1" applyAlignment="1" applyProtection="1">
      <alignment horizontal="center"/>
      <protection hidden="1"/>
    </xf>
    <xf numFmtId="0" fontId="0" fillId="8" borderId="43"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7" xfId="0" applyFill="1" applyBorder="1" applyAlignment="1" applyProtection="1">
      <alignment horizontal="center"/>
      <protection hidden="1"/>
    </xf>
    <xf numFmtId="0" fontId="0" fillId="8" borderId="45" xfId="0" applyFill="1" applyBorder="1" applyAlignment="1" applyProtection="1">
      <alignment horizontal="center"/>
      <protection hidden="1"/>
    </xf>
    <xf numFmtId="0" fontId="0" fillId="8" borderId="38" xfId="0" applyFill="1" applyBorder="1" applyAlignment="1" applyProtection="1">
      <alignment horizontal="center"/>
      <protection hidden="1"/>
    </xf>
    <xf numFmtId="0" fontId="0" fillId="8" borderId="6" xfId="0" applyFill="1" applyBorder="1" applyAlignment="1" applyProtection="1">
      <alignment horizontal="center"/>
      <protection hidden="1"/>
    </xf>
    <xf numFmtId="0" fontId="0" fillId="8" borderId="31" xfId="0" applyFill="1" applyBorder="1" applyAlignment="1" applyProtection="1">
      <alignment horizontal="center"/>
      <protection hidden="1"/>
    </xf>
    <xf numFmtId="0" fontId="0" fillId="8" borderId="44" xfId="0" applyFill="1" applyBorder="1" applyAlignment="1" applyProtection="1">
      <alignment horizontal="left"/>
      <protection hidden="1"/>
    </xf>
    <xf numFmtId="0" fontId="0" fillId="8" borderId="46" xfId="0" applyFill="1" applyBorder="1" applyAlignment="1" applyProtection="1">
      <alignment horizontal="left"/>
      <protection hidden="1"/>
    </xf>
    <xf numFmtId="0" fontId="0" fillId="8" borderId="22" xfId="0" applyFill="1" applyBorder="1" applyAlignment="1" applyProtection="1">
      <alignment horizontal="left"/>
      <protection hidden="1"/>
    </xf>
    <xf numFmtId="0" fontId="0" fillId="8" borderId="23" xfId="0" applyFill="1" applyBorder="1" applyAlignment="1" applyProtection="1">
      <alignment horizontal="left"/>
      <protection hidden="1"/>
    </xf>
    <xf numFmtId="0" fontId="0" fillId="8" borderId="16" xfId="0" applyFill="1" applyBorder="1" applyAlignment="1" applyProtection="1">
      <alignment horizontal="center"/>
      <protection hidden="1"/>
    </xf>
    <xf numFmtId="0" fontId="0" fillId="8" borderId="17" xfId="0" applyFill="1" applyBorder="1" applyAlignment="1" applyProtection="1">
      <alignment horizontal="center"/>
      <protection hidden="1"/>
    </xf>
    <xf numFmtId="0" fontId="0" fillId="8" borderId="15" xfId="0" applyFill="1" applyBorder="1" applyAlignment="1" applyProtection="1">
      <alignment horizontal="center"/>
      <protection hidden="1"/>
    </xf>
    <xf numFmtId="0" fontId="0" fillId="26" borderId="18" xfId="0" applyFill="1" applyBorder="1" applyAlignment="1" applyProtection="1">
      <alignment horizontal="left"/>
      <protection hidden="1"/>
    </xf>
    <xf numFmtId="0" fontId="0" fillId="26" borderId="23" xfId="0" applyFill="1" applyBorder="1" applyAlignment="1" applyProtection="1">
      <alignment horizontal="left"/>
      <protection hidden="1"/>
    </xf>
    <xf numFmtId="0" fontId="0" fillId="16" borderId="14" xfId="0" applyFill="1" applyBorder="1" applyAlignment="1" applyProtection="1">
      <alignment horizontal="center" vertical="center"/>
      <protection hidden="1"/>
    </xf>
    <xf numFmtId="2" fontId="0" fillId="16" borderId="14" xfId="0" applyNumberFormat="1" applyFill="1" applyBorder="1" applyAlignment="1" applyProtection="1">
      <alignment horizontal="center" vertical="center"/>
      <protection hidden="1"/>
    </xf>
    <xf numFmtId="0" fontId="0" fillId="8" borderId="55" xfId="0" applyFill="1" applyBorder="1" applyAlignment="1" applyProtection="1">
      <alignment horizontal="center"/>
      <protection hidden="1"/>
    </xf>
    <xf numFmtId="0" fontId="0" fillId="8" borderId="56" xfId="0" applyFill="1" applyBorder="1" applyAlignment="1" applyProtection="1">
      <alignment horizontal="center"/>
      <protection hidden="1"/>
    </xf>
    <xf numFmtId="0" fontId="0" fillId="8" borderId="44" xfId="0" applyFill="1" applyBorder="1" applyAlignment="1" applyProtection="1">
      <alignment horizontal="center"/>
      <protection hidden="1"/>
    </xf>
    <xf numFmtId="0" fontId="0" fillId="16" borderId="34" xfId="0" applyFill="1" applyBorder="1" applyAlignment="1" applyProtection="1">
      <alignment horizontal="left"/>
      <protection hidden="1"/>
    </xf>
    <xf numFmtId="0" fontId="0" fillId="16" borderId="23" xfId="0" applyFill="1" applyBorder="1" applyAlignment="1" applyProtection="1">
      <alignment horizontal="left"/>
      <protection hidden="1"/>
    </xf>
    <xf numFmtId="0" fontId="0" fillId="2" borderId="47" xfId="0" applyFill="1" applyBorder="1" applyAlignment="1" applyProtection="1">
      <alignment horizontal="left"/>
      <protection hidden="1"/>
    </xf>
    <xf numFmtId="0" fontId="0" fillId="2" borderId="48" xfId="0" applyFill="1" applyBorder="1" applyAlignment="1" applyProtection="1">
      <alignment horizontal="left"/>
      <protection hidden="1"/>
    </xf>
    <xf numFmtId="0" fontId="0" fillId="2" borderId="49" xfId="0" applyFill="1" applyBorder="1" applyAlignment="1" applyProtection="1">
      <alignment horizontal="left"/>
      <protection hidden="1"/>
    </xf>
    <xf numFmtId="0" fontId="0" fillId="2" borderId="38" xfId="0" applyFill="1" applyBorder="1" applyAlignment="1" applyProtection="1">
      <alignment horizontal="center"/>
      <protection hidden="1"/>
    </xf>
    <xf numFmtId="0" fontId="0" fillId="2" borderId="46" xfId="0" applyFill="1" applyBorder="1" applyAlignment="1" applyProtection="1">
      <alignment horizontal="center"/>
      <protection hidden="1"/>
    </xf>
    <xf numFmtId="0" fontId="0" fillId="2" borderId="30"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2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18" xfId="0" applyFill="1" applyBorder="1" applyAlignment="1" applyProtection="1">
      <alignment horizontal="left"/>
      <protection hidden="1"/>
    </xf>
    <xf numFmtId="0" fontId="0" fillId="2" borderId="22" xfId="0" applyFill="1" applyBorder="1" applyAlignment="1" applyProtection="1">
      <alignment horizontal="left"/>
      <protection hidden="1"/>
    </xf>
    <xf numFmtId="0" fontId="0" fillId="2" borderId="23" xfId="0" applyFill="1" applyBorder="1" applyAlignment="1" applyProtection="1">
      <alignment horizontal="left"/>
      <protection hidden="1"/>
    </xf>
    <xf numFmtId="0" fontId="0" fillId="2" borderId="21" xfId="0" applyFill="1" applyBorder="1" applyAlignment="1" applyProtection="1">
      <alignment horizontal="left"/>
      <protection hidden="1"/>
    </xf>
    <xf numFmtId="0" fontId="0" fillId="2" borderId="21" xfId="0" applyFill="1" applyBorder="1" applyAlignment="1" applyProtection="1">
      <alignment horizontal="center"/>
      <protection hidden="1"/>
    </xf>
    <xf numFmtId="0" fontId="0" fillId="8" borderId="39" xfId="0" applyFill="1" applyBorder="1" applyAlignment="1" applyProtection="1">
      <alignment horizontal="center"/>
      <protection hidden="1"/>
    </xf>
    <xf numFmtId="0" fontId="0" fillId="8" borderId="53" xfId="0" applyFill="1" applyBorder="1" applyAlignment="1" applyProtection="1">
      <alignment horizontal="center"/>
      <protection hidden="1"/>
    </xf>
    <xf numFmtId="0" fontId="0" fillId="8" borderId="54" xfId="0" applyFill="1" applyBorder="1" applyAlignment="1" applyProtection="1">
      <alignment horizontal="center"/>
      <protection hidden="1"/>
    </xf>
    <xf numFmtId="0" fontId="0" fillId="7" borderId="18" xfId="0" applyFill="1" applyBorder="1" applyAlignment="1" applyProtection="1">
      <alignment horizontal="center"/>
      <protection hidden="1"/>
    </xf>
    <xf numFmtId="0" fontId="0" fillId="7" borderId="23" xfId="0" applyFill="1" applyBorder="1" applyAlignment="1" applyProtection="1">
      <alignment horizontal="center"/>
      <protection hidden="1"/>
    </xf>
    <xf numFmtId="0" fontId="0" fillId="11" borderId="18" xfId="0" applyFill="1" applyBorder="1" applyAlignment="1" applyProtection="1">
      <alignment horizontal="center"/>
      <protection hidden="1"/>
    </xf>
    <xf numFmtId="0" fontId="0" fillId="11" borderId="23" xfId="0" applyFill="1" applyBorder="1" applyAlignment="1" applyProtection="1">
      <alignment horizontal="center"/>
      <protection hidden="1"/>
    </xf>
    <xf numFmtId="0" fontId="0" fillId="8" borderId="18" xfId="0" applyFill="1" applyBorder="1" applyAlignment="1" applyProtection="1">
      <alignment horizontal="center"/>
      <protection hidden="1"/>
    </xf>
    <xf numFmtId="0" fontId="0" fillId="8" borderId="23" xfId="0" applyFill="1" applyBorder="1" applyAlignment="1" applyProtection="1">
      <alignment horizontal="center"/>
      <protection hidden="1"/>
    </xf>
    <xf numFmtId="0" fontId="0" fillId="6" borderId="18" xfId="0" applyFill="1" applyBorder="1" applyAlignment="1" applyProtection="1">
      <alignment horizontal="center"/>
      <protection hidden="1"/>
    </xf>
    <xf numFmtId="0" fontId="0" fillId="6" borderId="23"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0" fillId="2" borderId="25" xfId="0" applyFill="1" applyBorder="1" applyAlignment="1" applyProtection="1">
      <alignment horizontal="center"/>
      <protection hidden="1"/>
    </xf>
    <xf numFmtId="0" fontId="0" fillId="2" borderId="9" xfId="0" applyFill="1" applyBorder="1" applyAlignment="1" applyProtection="1">
      <alignment horizontal="left"/>
      <protection hidden="1"/>
    </xf>
    <xf numFmtId="0" fontId="0" fillId="2" borderId="25" xfId="0" applyFill="1" applyBorder="1" applyAlignment="1" applyProtection="1">
      <alignment horizontal="left"/>
      <protection hidden="1"/>
    </xf>
    <xf numFmtId="0" fontId="0" fillId="7" borderId="22" xfId="0" applyFill="1" applyBorder="1" applyAlignment="1" applyProtection="1">
      <alignment horizontal="left"/>
      <protection hidden="1"/>
    </xf>
    <xf numFmtId="0" fontId="0" fillId="7" borderId="23" xfId="0" applyFill="1" applyBorder="1" applyAlignment="1" applyProtection="1">
      <alignment horizontal="left"/>
      <protection hidden="1"/>
    </xf>
    <xf numFmtId="0" fontId="0" fillId="11" borderId="11" xfId="0" applyFill="1" applyBorder="1" applyAlignment="1" applyProtection="1">
      <alignment horizontal="center"/>
      <protection hidden="1"/>
    </xf>
    <xf numFmtId="0" fontId="0" fillId="11" borderId="12" xfId="0" applyFill="1" applyBorder="1" applyAlignment="1" applyProtection="1">
      <alignment horizontal="center"/>
      <protection hidden="1"/>
    </xf>
    <xf numFmtId="0" fontId="0" fillId="7" borderId="44" xfId="0" applyFill="1" applyBorder="1" applyAlignment="1" applyProtection="1">
      <alignment horizontal="left"/>
      <protection hidden="1"/>
    </xf>
    <xf numFmtId="0" fontId="0" fillId="7" borderId="46" xfId="0" applyFill="1" applyBorder="1" applyAlignment="1" applyProtection="1">
      <alignment horizontal="left"/>
      <protection hidden="1"/>
    </xf>
    <xf numFmtId="0" fontId="0" fillId="7" borderId="45" xfId="0" applyFill="1" applyBorder="1" applyAlignment="1" applyProtection="1">
      <alignment horizontal="center"/>
      <protection hidden="1"/>
    </xf>
    <xf numFmtId="0" fontId="0" fillId="7" borderId="17" xfId="0" applyFill="1" applyBorder="1" applyAlignment="1" applyProtection="1">
      <alignment horizontal="center"/>
      <protection hidden="1"/>
    </xf>
    <xf numFmtId="0" fontId="0" fillId="7" borderId="15" xfId="0" applyFill="1" applyBorder="1" applyAlignment="1" applyProtection="1">
      <alignment horizontal="center"/>
      <protection hidden="1"/>
    </xf>
    <xf numFmtId="0" fontId="0" fillId="2" borderId="28" xfId="0" applyFill="1" applyBorder="1" applyAlignment="1" applyProtection="1">
      <alignment horizontal="left"/>
      <protection hidden="1"/>
    </xf>
    <xf numFmtId="0" fontId="0" fillId="2" borderId="33" xfId="0" applyFill="1" applyBorder="1" applyAlignment="1" applyProtection="1">
      <alignment horizontal="left"/>
      <protection hidden="1"/>
    </xf>
    <xf numFmtId="1" fontId="0" fillId="2" borderId="0" xfId="0" applyNumberFormat="1" applyFill="1" applyBorder="1" applyAlignment="1" applyProtection="1">
      <alignment horizontal="left"/>
      <protection hidden="1"/>
    </xf>
    <xf numFmtId="1" fontId="0" fillId="2" borderId="7" xfId="0" applyNumberFormat="1" applyFill="1" applyBorder="1" applyAlignment="1" applyProtection="1">
      <alignment horizontal="left"/>
      <protection hidden="1"/>
    </xf>
    <xf numFmtId="0" fontId="0" fillId="7" borderId="21" xfId="0" applyFill="1" applyBorder="1" applyAlignment="1" applyProtection="1">
      <alignment horizontal="left"/>
      <protection hidden="1"/>
    </xf>
    <xf numFmtId="2" fontId="0" fillId="7" borderId="0" xfId="0" applyNumberFormat="1" applyFill="1" applyBorder="1" applyAlignment="1" applyProtection="1">
      <alignment horizontal="left"/>
      <protection hidden="1"/>
    </xf>
    <xf numFmtId="2" fontId="0" fillId="7" borderId="7" xfId="0" applyNumberFormat="1" applyFill="1" applyBorder="1" applyAlignment="1" applyProtection="1">
      <alignment horizontal="left"/>
      <protection hidden="1"/>
    </xf>
    <xf numFmtId="0" fontId="0" fillId="8" borderId="21" xfId="0" applyFill="1" applyBorder="1" applyAlignment="1" applyProtection="1">
      <alignment horizontal="left"/>
      <protection hidden="1"/>
    </xf>
    <xf numFmtId="2" fontId="0" fillId="8" borderId="22" xfId="0" applyNumberFormat="1" applyFill="1" applyBorder="1" applyAlignment="1" applyProtection="1">
      <alignment horizontal="left"/>
      <protection hidden="1"/>
    </xf>
    <xf numFmtId="2" fontId="0" fillId="8" borderId="21" xfId="0" applyNumberFormat="1" applyFill="1" applyBorder="1" applyAlignment="1" applyProtection="1">
      <alignment horizontal="left"/>
      <protection hidden="1"/>
    </xf>
    <xf numFmtId="0" fontId="0" fillId="6" borderId="0" xfId="0" applyFill="1" applyBorder="1" applyAlignment="1" applyProtection="1">
      <alignment horizontal="left"/>
      <protection hidden="1"/>
    </xf>
    <xf numFmtId="0" fontId="0" fillId="6" borderId="7" xfId="0" applyFill="1" applyBorder="1" applyAlignment="1" applyProtection="1">
      <alignment horizontal="left"/>
      <protection hidden="1"/>
    </xf>
    <xf numFmtId="0" fontId="0" fillId="6" borderId="22" xfId="0" applyFill="1" applyBorder="1" applyAlignment="1" applyProtection="1">
      <alignment horizontal="left"/>
      <protection hidden="1"/>
    </xf>
    <xf numFmtId="0" fontId="0" fillId="6" borderId="21" xfId="0" applyFill="1" applyBorder="1" applyAlignment="1" applyProtection="1">
      <alignment horizontal="left"/>
      <protection hidden="1"/>
    </xf>
    <xf numFmtId="0" fontId="0" fillId="9" borderId="14" xfId="0" applyFill="1" applyBorder="1" applyAlignment="1" applyProtection="1">
      <alignment horizontal="left" wrapText="1"/>
      <protection hidden="1"/>
    </xf>
    <xf numFmtId="0" fontId="0" fillId="9" borderId="16" xfId="0" applyFill="1" applyBorder="1" applyAlignment="1" applyProtection="1">
      <alignment horizontal="left" wrapText="1"/>
      <protection hidden="1"/>
    </xf>
    <xf numFmtId="0" fontId="0" fillId="10" borderId="14" xfId="0" applyFill="1" applyBorder="1" applyAlignment="1" applyProtection="1">
      <alignment horizontal="left" wrapText="1"/>
      <protection hidden="1"/>
    </xf>
    <xf numFmtId="0" fontId="0" fillId="10" borderId="16" xfId="0" applyFill="1" applyBorder="1" applyAlignment="1" applyProtection="1">
      <alignment horizontal="left" wrapText="1"/>
      <protection hidden="1"/>
    </xf>
    <xf numFmtId="0" fontId="0" fillId="7" borderId="34" xfId="0" applyFont="1" applyFill="1" applyBorder="1" applyAlignment="1" applyProtection="1">
      <alignment horizontal="left"/>
      <protection hidden="1"/>
    </xf>
    <xf numFmtId="0" fontId="0" fillId="7" borderId="23" xfId="0" applyFont="1" applyFill="1" applyBorder="1" applyAlignment="1" applyProtection="1">
      <alignment horizontal="left"/>
      <protection hidden="1"/>
    </xf>
    <xf numFmtId="1" fontId="0" fillId="6" borderId="0" xfId="0" applyNumberFormat="1" applyFill="1" applyBorder="1" applyAlignment="1" applyProtection="1">
      <alignment horizontal="left"/>
      <protection hidden="1"/>
    </xf>
    <xf numFmtId="1" fontId="0" fillId="6" borderId="7" xfId="0" applyNumberFormat="1" applyFill="1" applyBorder="1" applyAlignment="1" applyProtection="1">
      <alignment horizontal="left"/>
      <protection hidden="1"/>
    </xf>
    <xf numFmtId="0" fontId="0" fillId="9" borderId="22" xfId="0" applyFill="1" applyBorder="1" applyAlignment="1" applyProtection="1">
      <alignment horizontal="left"/>
      <protection hidden="1"/>
    </xf>
    <xf numFmtId="0" fontId="0" fillId="9" borderId="21" xfId="0" applyFill="1" applyBorder="1" applyAlignment="1" applyProtection="1">
      <alignment horizontal="left"/>
      <protection hidden="1"/>
    </xf>
    <xf numFmtId="1" fontId="0" fillId="9" borderId="22" xfId="0" applyNumberFormat="1" applyFill="1" applyBorder="1" applyAlignment="1" applyProtection="1">
      <alignment horizontal="left"/>
      <protection hidden="1"/>
    </xf>
    <xf numFmtId="1" fontId="0" fillId="9" borderId="21" xfId="0" applyNumberFormat="1" applyFill="1" applyBorder="1" applyAlignment="1" applyProtection="1">
      <alignment horizontal="left"/>
      <protection hidden="1"/>
    </xf>
    <xf numFmtId="0" fontId="0" fillId="10" borderId="22" xfId="0" applyFill="1" applyBorder="1" applyAlignment="1" applyProtection="1">
      <alignment horizontal="left"/>
      <protection hidden="1"/>
    </xf>
    <xf numFmtId="0" fontId="0" fillId="10" borderId="21" xfId="0" applyFill="1" applyBorder="1" applyAlignment="1" applyProtection="1">
      <alignment horizontal="left"/>
      <protection hidden="1"/>
    </xf>
    <xf numFmtId="0" fontId="0" fillId="15" borderId="34" xfId="0" applyFill="1" applyBorder="1" applyAlignment="1" applyProtection="1">
      <alignment horizontal="left"/>
      <protection hidden="1"/>
    </xf>
    <xf numFmtId="0" fontId="0" fillId="15" borderId="23" xfId="0" applyFill="1" applyBorder="1" applyAlignment="1" applyProtection="1">
      <alignment horizontal="left"/>
      <protection hidden="1"/>
    </xf>
    <xf numFmtId="0" fontId="0" fillId="16" borderId="6" xfId="0" applyFill="1" applyBorder="1" applyAlignment="1" applyProtection="1">
      <alignment horizontal="left"/>
      <protection hidden="1"/>
    </xf>
    <xf numFmtId="0" fontId="0" fillId="16" borderId="24" xfId="0" applyFill="1" applyBorder="1" applyAlignment="1" applyProtection="1">
      <alignment horizontal="left"/>
      <protection hidden="1"/>
    </xf>
    <xf numFmtId="0" fontId="0" fillId="10" borderId="34" xfId="0" applyFill="1" applyBorder="1" applyAlignment="1" applyProtection="1">
      <alignment horizontal="left"/>
      <protection hidden="1"/>
    </xf>
    <xf numFmtId="0" fontId="0" fillId="10" borderId="23" xfId="0" applyFill="1" applyBorder="1" applyAlignment="1" applyProtection="1">
      <alignment horizontal="left"/>
      <protection hidden="1"/>
    </xf>
    <xf numFmtId="0" fontId="0" fillId="17" borderId="34" xfId="0" applyFill="1" applyBorder="1" applyAlignment="1" applyProtection="1">
      <alignment horizontal="left"/>
      <protection hidden="1"/>
    </xf>
    <xf numFmtId="0" fontId="0" fillId="17" borderId="23" xfId="0" applyFill="1" applyBorder="1" applyAlignment="1" applyProtection="1">
      <alignment horizontal="left"/>
      <protection hidden="1"/>
    </xf>
    <xf numFmtId="1" fontId="0" fillId="10" borderId="20" xfId="0" applyNumberFormat="1" applyFill="1" applyBorder="1" applyAlignment="1" applyProtection="1">
      <alignment horizontal="left"/>
      <protection hidden="1"/>
    </xf>
    <xf numFmtId="1" fontId="0" fillId="10" borderId="19" xfId="0" applyNumberFormat="1" applyFill="1" applyBorder="1" applyAlignment="1" applyProtection="1">
      <alignment horizontal="left"/>
      <protection hidden="1"/>
    </xf>
    <xf numFmtId="0" fontId="0" fillId="10" borderId="20" xfId="0" applyFill="1" applyBorder="1" applyAlignment="1" applyProtection="1">
      <alignment horizontal="left"/>
      <protection hidden="1"/>
    </xf>
    <xf numFmtId="0" fontId="0" fillId="10" borderId="19" xfId="0" applyFill="1" applyBorder="1" applyAlignment="1" applyProtection="1">
      <alignment horizontal="left"/>
      <protection hidden="1"/>
    </xf>
    <xf numFmtId="0" fontId="0" fillId="4" borderId="6"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0" fillId="20" borderId="34" xfId="0" applyFill="1" applyBorder="1" applyAlignment="1" applyProtection="1">
      <alignment horizontal="left"/>
      <protection hidden="1"/>
    </xf>
    <xf numFmtId="0" fontId="0" fillId="20" borderId="23" xfId="0" applyFill="1" applyBorder="1" applyAlignment="1" applyProtection="1">
      <alignment horizontal="left"/>
      <protection hidden="1"/>
    </xf>
    <xf numFmtId="0" fontId="0" fillId="5" borderId="18"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23" xfId="0" applyFill="1" applyBorder="1" applyAlignment="1" applyProtection="1">
      <alignment horizontal="left"/>
      <protection hidden="1"/>
    </xf>
    <xf numFmtId="0" fontId="0" fillId="5" borderId="16" xfId="0" applyFill="1" applyBorder="1" applyAlignment="1" applyProtection="1">
      <alignment horizontal="center" vertical="center" wrapText="1"/>
      <protection hidden="1"/>
    </xf>
    <xf numFmtId="0" fontId="0" fillId="5" borderId="15" xfId="0" applyFill="1" applyBorder="1" applyAlignment="1" applyProtection="1">
      <alignment horizontal="center" vertical="center" wrapText="1"/>
      <protection hidden="1"/>
    </xf>
    <xf numFmtId="0" fontId="0" fillId="5" borderId="30" xfId="0"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5" borderId="16" xfId="0" applyFill="1" applyBorder="1" applyAlignment="1" applyProtection="1">
      <alignment horizontal="center" vertical="center"/>
      <protection hidden="1"/>
    </xf>
    <xf numFmtId="0" fontId="0" fillId="5" borderId="17"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11" borderId="34" xfId="0" applyFill="1" applyBorder="1" applyAlignment="1" applyProtection="1">
      <alignment horizontal="left"/>
      <protection hidden="1"/>
    </xf>
    <xf numFmtId="0" fontId="0" fillId="11" borderId="23" xfId="0" applyFill="1" applyBorder="1" applyAlignment="1" applyProtection="1">
      <alignment horizontal="left"/>
      <protection hidden="1"/>
    </xf>
    <xf numFmtId="0" fontId="0" fillId="8" borderId="34" xfId="0" applyFill="1" applyBorder="1" applyAlignment="1" applyProtection="1">
      <alignment horizontal="left"/>
      <protection hidden="1"/>
    </xf>
    <xf numFmtId="0" fontId="0" fillId="6" borderId="34" xfId="0" applyFill="1" applyBorder="1" applyAlignment="1" applyProtection="1">
      <alignment horizontal="left"/>
      <protection hidden="1"/>
    </xf>
    <xf numFmtId="0" fontId="0" fillId="6" borderId="23" xfId="0" applyFill="1" applyBorder="1" applyAlignment="1" applyProtection="1">
      <alignment horizontal="left"/>
      <protection hidden="1"/>
    </xf>
    <xf numFmtId="0" fontId="0" fillId="12" borderId="34" xfId="0" applyFill="1" applyBorder="1" applyAlignment="1" applyProtection="1">
      <alignment horizontal="left" wrapText="1"/>
      <protection hidden="1"/>
    </xf>
    <xf numFmtId="0" fontId="0" fillId="12" borderId="23" xfId="0" applyFill="1" applyBorder="1" applyAlignment="1" applyProtection="1">
      <alignment horizontal="left" wrapText="1"/>
      <protection hidden="1"/>
    </xf>
    <xf numFmtId="0" fontId="0" fillId="3" borderId="34" xfId="0" applyFill="1" applyBorder="1" applyAlignment="1" applyProtection="1">
      <alignment horizontal="left"/>
      <protection hidden="1"/>
    </xf>
    <xf numFmtId="0" fontId="0" fillId="3" borderId="23" xfId="0" applyFill="1" applyBorder="1" applyAlignment="1" applyProtection="1">
      <alignment horizontal="left"/>
      <protection hidden="1"/>
    </xf>
    <xf numFmtId="0" fontId="0" fillId="5" borderId="38"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24"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31" xfId="0" applyFill="1" applyBorder="1" applyAlignment="1" applyProtection="1">
      <alignment horizontal="center" vertical="center"/>
      <protection hidden="1"/>
    </xf>
    <xf numFmtId="0" fontId="0" fillId="13" borderId="34" xfId="0" applyFill="1" applyBorder="1" applyAlignment="1" applyProtection="1">
      <alignment horizontal="left"/>
      <protection hidden="1"/>
    </xf>
    <xf numFmtId="0" fontId="0" fillId="13" borderId="23" xfId="0" applyFill="1" applyBorder="1" applyAlignment="1" applyProtection="1">
      <alignment horizontal="left"/>
      <protection hidden="1"/>
    </xf>
    <xf numFmtId="0" fontId="0" fillId="18" borderId="34" xfId="0" applyFill="1" applyBorder="1" applyAlignment="1" applyProtection="1">
      <alignment horizontal="left"/>
      <protection hidden="1"/>
    </xf>
    <xf numFmtId="0" fontId="0" fillId="18" borderId="23" xfId="0" applyFill="1" applyBorder="1" applyAlignment="1" applyProtection="1">
      <alignment horizontal="left"/>
      <protection hidden="1"/>
    </xf>
    <xf numFmtId="0" fontId="0" fillId="19" borderId="6" xfId="0" applyFill="1" applyBorder="1" applyAlignment="1" applyProtection="1">
      <alignment horizontal="left"/>
      <protection hidden="1"/>
    </xf>
    <xf numFmtId="0" fontId="0" fillId="19" borderId="24" xfId="0" applyFill="1" applyBorder="1" applyAlignment="1" applyProtection="1">
      <alignment horizontal="left"/>
      <protection hidden="1"/>
    </xf>
    <xf numFmtId="0" fontId="0" fillId="14" borderId="34" xfId="0" applyFill="1" applyBorder="1" applyAlignment="1" applyProtection="1">
      <alignment horizontal="left"/>
      <protection hidden="1"/>
    </xf>
    <xf numFmtId="0" fontId="0" fillId="14" borderId="23" xfId="0" applyFill="1" applyBorder="1" applyAlignment="1" applyProtection="1">
      <alignment horizontal="left"/>
      <protection hidden="1"/>
    </xf>
    <xf numFmtId="0" fontId="0" fillId="22" borderId="35" xfId="0" applyFill="1" applyBorder="1" applyAlignment="1" applyProtection="1">
      <alignment horizontal="left"/>
      <protection hidden="1"/>
    </xf>
    <xf numFmtId="0" fontId="0" fillId="22" borderId="37" xfId="0" applyFill="1" applyBorder="1" applyAlignment="1" applyProtection="1">
      <alignment horizontal="left"/>
      <protection hidden="1"/>
    </xf>
    <xf numFmtId="0" fontId="0" fillId="5" borderId="21" xfId="0" applyFill="1" applyBorder="1" applyAlignment="1" applyProtection="1">
      <alignment horizontal="left"/>
      <protection hidden="1"/>
    </xf>
    <xf numFmtId="0" fontId="0" fillId="21" borderId="6" xfId="0" applyFill="1" applyBorder="1" applyAlignment="1" applyProtection="1">
      <alignment horizontal="left"/>
      <protection hidden="1"/>
    </xf>
    <xf numFmtId="0" fontId="0" fillId="21" borderId="24" xfId="0" applyFill="1" applyBorder="1" applyAlignment="1" applyProtection="1">
      <alignment horizontal="left"/>
      <protection hidden="1"/>
    </xf>
    <xf numFmtId="0" fontId="0" fillId="8" borderId="8" xfId="0" applyFill="1" applyBorder="1" applyAlignment="1" applyProtection="1">
      <alignment horizontal="center"/>
      <protection hidden="1"/>
    </xf>
    <xf numFmtId="0" fontId="0" fillId="16" borderId="18" xfId="0" applyFill="1" applyBorder="1" applyAlignment="1" applyProtection="1">
      <alignment horizontal="left"/>
      <protection hidden="1"/>
    </xf>
    <xf numFmtId="0" fontId="0" fillId="16" borderId="22" xfId="0" applyFill="1" applyBorder="1" applyAlignment="1" applyProtection="1">
      <alignment horizontal="left"/>
      <protection hidden="1"/>
    </xf>
    <xf numFmtId="0" fontId="0" fillId="16" borderId="21" xfId="0" applyFill="1" applyBorder="1" applyAlignment="1" applyProtection="1">
      <alignment horizontal="left"/>
      <protection hidden="1"/>
    </xf>
    <xf numFmtId="0" fontId="0" fillId="6" borderId="44" xfId="0" applyFill="1" applyBorder="1" applyAlignment="1" applyProtection="1">
      <alignment horizontal="left"/>
      <protection hidden="1"/>
    </xf>
    <xf numFmtId="0" fontId="0" fillId="6" borderId="17" xfId="0" applyFill="1" applyBorder="1" applyAlignment="1" applyProtection="1">
      <alignment horizontal="center"/>
      <protection hidden="1"/>
    </xf>
    <xf numFmtId="0" fontId="0" fillId="6" borderId="15" xfId="0" applyFill="1" applyBorder="1" applyAlignment="1" applyProtection="1">
      <alignment horizontal="center"/>
      <protection hidden="1"/>
    </xf>
    <xf numFmtId="0" fontId="0" fillId="3" borderId="14" xfId="0" applyFill="1" applyBorder="1" applyAlignment="1" applyProtection="1">
      <alignment horizontal="left"/>
      <protection hidden="1"/>
    </xf>
    <xf numFmtId="0" fontId="0" fillId="3" borderId="51" xfId="0" applyFill="1" applyBorder="1" applyAlignment="1" applyProtection="1">
      <alignment horizontal="left"/>
      <protection hidden="1"/>
    </xf>
    <xf numFmtId="0" fontId="0" fillId="8" borderId="28" xfId="0" applyFill="1" applyBorder="1" applyAlignment="1" applyProtection="1">
      <alignment horizontal="left"/>
      <protection hidden="1"/>
    </xf>
    <xf numFmtId="0" fontId="0" fillId="8" borderId="29" xfId="0" applyFill="1" applyBorder="1" applyAlignment="1" applyProtection="1">
      <alignment horizontal="left"/>
      <protection hidden="1"/>
    </xf>
    <xf numFmtId="0" fontId="0" fillId="8" borderId="33" xfId="0" applyFill="1" applyBorder="1" applyAlignment="1" applyProtection="1">
      <alignment horizontal="left"/>
      <protection hidden="1"/>
    </xf>
    <xf numFmtId="0" fontId="0" fillId="8" borderId="14" xfId="0" applyFill="1" applyBorder="1" applyAlignment="1" applyProtection="1">
      <alignment horizontal="center"/>
      <protection hidden="1"/>
    </xf>
    <xf numFmtId="0" fontId="0" fillId="8" borderId="51" xfId="0" applyFill="1" applyBorder="1" applyAlignment="1" applyProtection="1">
      <alignment horizontal="center"/>
      <protection hidden="1"/>
    </xf>
  </cellXfs>
  <cellStyles count="1">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E7267-4932-49E0-98DB-EBEB25780D51}">
  <dimension ref="A1:ED5"/>
  <sheetViews>
    <sheetView tabSelected="1" workbookViewId="0">
      <pane xSplit="1" ySplit="3" topLeftCell="B4" activePane="bottomRight" state="frozen"/>
      <selection pane="topRight" activeCell="B1" sqref="B1"/>
      <selection pane="bottomLeft" activeCell="A4" sqref="A4"/>
      <selection pane="bottomRight" activeCell="K8" sqref="K8"/>
    </sheetView>
  </sheetViews>
  <sheetFormatPr defaultColWidth="9" defaultRowHeight="14.4" x14ac:dyDescent="0.3"/>
  <cols>
    <col min="1" max="1" width="9" style="255"/>
    <col min="2" max="2" width="17.88671875" style="254" customWidth="1"/>
    <col min="3" max="3" width="10" style="254" customWidth="1"/>
    <col min="4" max="4" width="12.77734375" style="254" customWidth="1"/>
    <col min="5" max="5" width="12.33203125" style="254" customWidth="1"/>
    <col min="6" max="6" width="12.6640625" style="254" customWidth="1"/>
    <col min="7" max="7" width="18.77734375" style="254" customWidth="1"/>
    <col min="8" max="8" width="22.6640625" style="258" customWidth="1"/>
    <col min="9" max="10" width="9" style="254"/>
    <col min="11" max="11" width="9" style="326"/>
    <col min="12" max="12" width="9" style="254"/>
    <col min="13" max="13" width="12.109375" style="254" customWidth="1"/>
    <col min="14" max="16" width="11.21875" style="254" customWidth="1"/>
    <col min="17" max="17" width="12.44140625" style="326" customWidth="1"/>
    <col min="18" max="18" width="16.88671875" style="254" customWidth="1"/>
    <col min="19" max="19" width="12.33203125" style="254" customWidth="1"/>
    <col min="20" max="20" width="15.21875" style="254" customWidth="1"/>
    <col min="21" max="21" width="12.44140625" style="254" customWidth="1"/>
    <col min="22" max="22" width="11.6640625" style="254" customWidth="1"/>
    <col min="23" max="24" width="12.44140625" style="254" customWidth="1"/>
    <col min="25" max="25" width="9.77734375" style="254" customWidth="1"/>
    <col min="26" max="28" width="9" style="254"/>
    <col min="29" max="29" width="13" style="254" customWidth="1"/>
    <col min="30" max="30" width="9.77734375" style="254" customWidth="1"/>
    <col min="31" max="33" width="9" style="254"/>
    <col min="34" max="34" width="13" style="254" customWidth="1"/>
    <col min="35" max="35" width="9.77734375" style="254" customWidth="1"/>
    <col min="36" max="38" width="9" style="254"/>
    <col min="39" max="39" width="13" style="254" customWidth="1"/>
    <col min="40" max="40" width="9" style="254"/>
    <col min="41" max="41" width="9.77734375" style="254" customWidth="1"/>
    <col min="42" max="44" width="9" style="254"/>
    <col min="45" max="45" width="13" style="254" customWidth="1"/>
    <col min="46" max="46" width="9" style="254"/>
    <col min="47" max="47" width="9.77734375" style="254" customWidth="1"/>
    <col min="48" max="50" width="9" style="254"/>
    <col min="51" max="51" width="13" style="254" customWidth="1"/>
    <col min="52" max="52" width="9.77734375" style="254" customWidth="1"/>
    <col min="53" max="55" width="9" style="254"/>
    <col min="56" max="56" width="13" style="254" customWidth="1"/>
    <col min="57" max="57" width="9.21875" style="254" customWidth="1"/>
    <col min="58" max="59" width="9" style="254"/>
    <col min="60" max="60" width="11.21875" style="254" customWidth="1"/>
    <col min="61" max="66" width="12.88671875" style="254" customWidth="1"/>
    <col min="67" max="67" width="9" style="254"/>
    <col min="68" max="68" width="9.77734375" style="254" customWidth="1"/>
    <col min="69" max="71" width="9" style="254"/>
    <col min="72" max="72" width="13" style="254" customWidth="1"/>
    <col min="73" max="73" width="9" style="254"/>
    <col min="74" max="74" width="9.77734375" style="254" customWidth="1"/>
    <col min="75" max="77" width="9" style="254"/>
    <col min="78" max="78" width="13" style="254" customWidth="1"/>
    <col min="79" max="79" width="9.21875" style="254" customWidth="1"/>
    <col min="80" max="81" width="9" style="254"/>
    <col min="82" max="82" width="11.21875" style="254" customWidth="1"/>
    <col min="83" max="83" width="12.88671875" style="254" customWidth="1"/>
    <col min="84" max="84" width="9.21875" style="254" customWidth="1"/>
    <col min="85" max="86" width="9" style="254"/>
    <col min="87" max="87" width="11.21875" style="254" customWidth="1"/>
    <col min="88" max="88" width="12.88671875" style="254" customWidth="1"/>
    <col min="89" max="89" width="9.21875" style="254" customWidth="1"/>
    <col min="90" max="91" width="9" style="254"/>
    <col min="92" max="92" width="11.21875" style="254" customWidth="1"/>
    <col min="93" max="93" width="12.88671875" style="254" customWidth="1"/>
    <col min="94" max="94" width="9.6640625" style="254" customWidth="1"/>
    <col min="95" max="97" width="9" style="254"/>
    <col min="98" max="98" width="12.33203125" style="254" customWidth="1"/>
    <col min="99" max="99" width="9.33203125" style="254" customWidth="1"/>
    <col min="100" max="101" width="9" style="254"/>
    <col min="102" max="102" width="9" style="254" customWidth="1"/>
    <col min="103" max="103" width="12.33203125" style="254" customWidth="1"/>
    <col min="104" max="104" width="9.33203125" style="254" customWidth="1"/>
    <col min="105" max="107" width="9" style="254"/>
    <col min="108" max="108" width="12.33203125" style="254" customWidth="1"/>
    <col min="109" max="109" width="9.33203125" style="254" customWidth="1"/>
    <col min="110" max="112" width="9" style="254"/>
    <col min="113" max="113" width="12.33203125" style="254" customWidth="1"/>
    <col min="114" max="114" width="9.33203125" style="254" customWidth="1"/>
    <col min="115" max="117" width="9" style="254"/>
    <col min="118" max="118" width="12.33203125" style="254" customWidth="1"/>
    <col min="119" max="119" width="9" style="254"/>
    <col min="120" max="120" width="9.77734375" style="254" customWidth="1"/>
    <col min="121" max="123" width="9" style="254"/>
    <col min="124" max="124" width="13" style="254" customWidth="1"/>
    <col min="125" max="125" width="9" style="254"/>
    <col min="126" max="126" width="9.77734375" style="254" customWidth="1"/>
    <col min="127" max="129" width="9" style="254"/>
    <col min="130" max="130" width="13" style="254" customWidth="1"/>
    <col min="131" max="131" width="13.21875" style="254" customWidth="1"/>
    <col min="132" max="132" width="13.6640625" style="254" customWidth="1"/>
    <col min="133" max="133" width="11.6640625" style="254" customWidth="1"/>
    <col min="134" max="134" width="18" style="256" customWidth="1"/>
    <col min="135" max="16384" width="9" style="254"/>
  </cols>
  <sheetData>
    <row r="1" spans="1:134" s="259" customFormat="1" ht="15" thickBot="1" x14ac:dyDescent="0.35">
      <c r="A1" s="341" t="s">
        <v>0</v>
      </c>
      <c r="B1" s="358" t="s">
        <v>1</v>
      </c>
      <c r="C1" s="359"/>
      <c r="D1" s="359"/>
      <c r="E1" s="359"/>
      <c r="F1" s="360"/>
      <c r="G1" s="328" t="s">
        <v>381</v>
      </c>
      <c r="H1" s="329"/>
      <c r="I1" s="329"/>
      <c r="J1" s="329"/>
      <c r="K1" s="329"/>
      <c r="L1" s="329"/>
      <c r="M1" s="329"/>
      <c r="N1" s="329"/>
      <c r="O1" s="329"/>
      <c r="P1" s="329"/>
      <c r="Q1" s="329"/>
      <c r="R1" s="329"/>
      <c r="S1" s="329"/>
      <c r="T1" s="329"/>
      <c r="U1" s="329"/>
      <c r="V1" s="329"/>
      <c r="W1" s="329"/>
      <c r="X1" s="330"/>
      <c r="Y1" s="364" t="s">
        <v>26</v>
      </c>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6"/>
      <c r="EA1" s="369" t="s">
        <v>49</v>
      </c>
      <c r="EB1" s="370"/>
      <c r="EC1" s="370"/>
      <c r="ED1" s="371"/>
    </row>
    <row r="2" spans="1:134" s="260" customFormat="1" ht="15" thickBot="1" x14ac:dyDescent="0.35">
      <c r="A2" s="342"/>
      <c r="B2" s="331" t="s">
        <v>2</v>
      </c>
      <c r="C2" s="333" t="s">
        <v>3</v>
      </c>
      <c r="D2" s="331" t="s">
        <v>6</v>
      </c>
      <c r="E2" s="333" t="s">
        <v>4</v>
      </c>
      <c r="F2" s="335" t="s">
        <v>5</v>
      </c>
      <c r="G2" s="337" t="s">
        <v>8</v>
      </c>
      <c r="H2" s="339" t="s">
        <v>9</v>
      </c>
      <c r="I2" s="337" t="s">
        <v>18</v>
      </c>
      <c r="J2" s="354" t="s">
        <v>23</v>
      </c>
      <c r="K2" s="352" t="s">
        <v>10</v>
      </c>
      <c r="L2" s="350" t="s">
        <v>11</v>
      </c>
      <c r="M2" s="337" t="s">
        <v>12</v>
      </c>
      <c r="N2" s="350" t="s">
        <v>13</v>
      </c>
      <c r="O2" s="337" t="s">
        <v>14</v>
      </c>
      <c r="P2" s="350" t="s">
        <v>15</v>
      </c>
      <c r="Q2" s="352" t="s">
        <v>16</v>
      </c>
      <c r="R2" s="354" t="s">
        <v>24</v>
      </c>
      <c r="S2" s="356" t="s">
        <v>25</v>
      </c>
      <c r="T2" s="354" t="s">
        <v>17</v>
      </c>
      <c r="U2" s="356" t="s">
        <v>19</v>
      </c>
      <c r="V2" s="354" t="s">
        <v>20</v>
      </c>
      <c r="W2" s="356" t="s">
        <v>22</v>
      </c>
      <c r="X2" s="354" t="s">
        <v>21</v>
      </c>
      <c r="Y2" s="344" t="s">
        <v>27</v>
      </c>
      <c r="Z2" s="345"/>
      <c r="AA2" s="345"/>
      <c r="AB2" s="345"/>
      <c r="AC2" s="346"/>
      <c r="AD2" s="347" t="s">
        <v>33</v>
      </c>
      <c r="AE2" s="348"/>
      <c r="AF2" s="348"/>
      <c r="AG2" s="348"/>
      <c r="AH2" s="349"/>
      <c r="AI2" s="372" t="s">
        <v>34</v>
      </c>
      <c r="AJ2" s="373"/>
      <c r="AK2" s="373"/>
      <c r="AL2" s="373"/>
      <c r="AM2" s="374"/>
      <c r="AN2" s="369" t="s">
        <v>35</v>
      </c>
      <c r="AO2" s="370"/>
      <c r="AP2" s="370"/>
      <c r="AQ2" s="370"/>
      <c r="AR2" s="370"/>
      <c r="AS2" s="370"/>
      <c r="AT2" s="370"/>
      <c r="AU2" s="370"/>
      <c r="AV2" s="370"/>
      <c r="AW2" s="370"/>
      <c r="AX2" s="370"/>
      <c r="AY2" s="371"/>
      <c r="AZ2" s="361" t="s">
        <v>37</v>
      </c>
      <c r="BA2" s="362"/>
      <c r="BB2" s="362"/>
      <c r="BC2" s="362"/>
      <c r="BD2" s="363"/>
      <c r="BE2" s="358" t="s">
        <v>38</v>
      </c>
      <c r="BF2" s="359"/>
      <c r="BG2" s="359"/>
      <c r="BH2" s="359"/>
      <c r="BI2" s="360"/>
      <c r="BJ2" s="328" t="s">
        <v>84</v>
      </c>
      <c r="BK2" s="329"/>
      <c r="BL2" s="329"/>
      <c r="BM2" s="329"/>
      <c r="BN2" s="330"/>
      <c r="BO2" s="364" t="s">
        <v>39</v>
      </c>
      <c r="BP2" s="365"/>
      <c r="BQ2" s="365"/>
      <c r="BR2" s="365"/>
      <c r="BS2" s="365"/>
      <c r="BT2" s="365"/>
      <c r="BU2" s="365"/>
      <c r="BV2" s="365"/>
      <c r="BW2" s="365"/>
      <c r="BX2" s="365"/>
      <c r="BY2" s="365"/>
      <c r="BZ2" s="366"/>
      <c r="CA2" s="347" t="s">
        <v>40</v>
      </c>
      <c r="CB2" s="348"/>
      <c r="CC2" s="348"/>
      <c r="CD2" s="348"/>
      <c r="CE2" s="349"/>
      <c r="CF2" s="372" t="s">
        <v>41</v>
      </c>
      <c r="CG2" s="373"/>
      <c r="CH2" s="373"/>
      <c r="CI2" s="373"/>
      <c r="CJ2" s="374"/>
      <c r="CK2" s="369" t="s">
        <v>42</v>
      </c>
      <c r="CL2" s="370"/>
      <c r="CM2" s="370"/>
      <c r="CN2" s="370"/>
      <c r="CO2" s="371"/>
      <c r="CP2" s="361" t="s">
        <v>43</v>
      </c>
      <c r="CQ2" s="362"/>
      <c r="CR2" s="362"/>
      <c r="CS2" s="362"/>
      <c r="CT2" s="363"/>
      <c r="CU2" s="358" t="s">
        <v>44</v>
      </c>
      <c r="CV2" s="359"/>
      <c r="CW2" s="359"/>
      <c r="CX2" s="359"/>
      <c r="CY2" s="360"/>
      <c r="CZ2" s="328" t="s">
        <v>45</v>
      </c>
      <c r="DA2" s="329"/>
      <c r="DB2" s="329"/>
      <c r="DC2" s="329"/>
      <c r="DD2" s="330"/>
      <c r="DE2" s="364" t="s">
        <v>46</v>
      </c>
      <c r="DF2" s="365"/>
      <c r="DG2" s="365"/>
      <c r="DH2" s="365"/>
      <c r="DI2" s="366"/>
      <c r="DJ2" s="347" t="s">
        <v>47</v>
      </c>
      <c r="DK2" s="348"/>
      <c r="DL2" s="348"/>
      <c r="DM2" s="348"/>
      <c r="DN2" s="349"/>
      <c r="DO2" s="372" t="s">
        <v>48</v>
      </c>
      <c r="DP2" s="373"/>
      <c r="DQ2" s="373"/>
      <c r="DR2" s="373"/>
      <c r="DS2" s="373"/>
      <c r="DT2" s="373"/>
      <c r="DU2" s="373"/>
      <c r="DV2" s="373"/>
      <c r="DW2" s="373"/>
      <c r="DX2" s="373"/>
      <c r="DY2" s="373"/>
      <c r="DZ2" s="374"/>
      <c r="EA2" s="375" t="s">
        <v>50</v>
      </c>
      <c r="EB2" s="377" t="s">
        <v>51</v>
      </c>
      <c r="EC2" s="379" t="s">
        <v>52</v>
      </c>
      <c r="ED2" s="367" t="s">
        <v>53</v>
      </c>
    </row>
    <row r="3" spans="1:134" ht="66" customHeight="1" thickBot="1" x14ac:dyDescent="0.35">
      <c r="A3" s="343"/>
      <c r="B3" s="332"/>
      <c r="C3" s="334"/>
      <c r="D3" s="332"/>
      <c r="E3" s="334"/>
      <c r="F3" s="336"/>
      <c r="G3" s="338"/>
      <c r="H3" s="340"/>
      <c r="I3" s="338"/>
      <c r="J3" s="355"/>
      <c r="K3" s="353"/>
      <c r="L3" s="351"/>
      <c r="M3" s="338"/>
      <c r="N3" s="351"/>
      <c r="O3" s="338"/>
      <c r="P3" s="351"/>
      <c r="Q3" s="353"/>
      <c r="R3" s="355"/>
      <c r="S3" s="357"/>
      <c r="T3" s="355"/>
      <c r="U3" s="357"/>
      <c r="V3" s="355"/>
      <c r="W3" s="357"/>
      <c r="X3" s="355"/>
      <c r="Y3" s="261" t="s">
        <v>28</v>
      </c>
      <c r="Z3" s="262" t="s">
        <v>29</v>
      </c>
      <c r="AA3" s="263" t="s">
        <v>30</v>
      </c>
      <c r="AB3" s="264" t="s">
        <v>31</v>
      </c>
      <c r="AC3" s="261" t="s">
        <v>32</v>
      </c>
      <c r="AD3" s="265" t="s">
        <v>28</v>
      </c>
      <c r="AE3" s="266" t="s">
        <v>29</v>
      </c>
      <c r="AF3" s="267" t="s">
        <v>30</v>
      </c>
      <c r="AG3" s="268" t="s">
        <v>31</v>
      </c>
      <c r="AH3" s="269" t="s">
        <v>32</v>
      </c>
      <c r="AI3" s="270" t="s">
        <v>28</v>
      </c>
      <c r="AJ3" s="271" t="s">
        <v>29</v>
      </c>
      <c r="AK3" s="272" t="s">
        <v>30</v>
      </c>
      <c r="AL3" s="273" t="s">
        <v>31</v>
      </c>
      <c r="AM3" s="274" t="s">
        <v>32</v>
      </c>
      <c r="AN3" s="275" t="s">
        <v>36</v>
      </c>
      <c r="AO3" s="276" t="s">
        <v>28</v>
      </c>
      <c r="AP3" s="277" t="s">
        <v>29</v>
      </c>
      <c r="AQ3" s="278" t="s">
        <v>30</v>
      </c>
      <c r="AR3" s="279" t="s">
        <v>31</v>
      </c>
      <c r="AS3" s="276" t="s">
        <v>32</v>
      </c>
      <c r="AT3" s="279" t="s">
        <v>36</v>
      </c>
      <c r="AU3" s="276" t="s">
        <v>28</v>
      </c>
      <c r="AV3" s="277" t="s">
        <v>29</v>
      </c>
      <c r="AW3" s="278" t="s">
        <v>30</v>
      </c>
      <c r="AX3" s="279" t="s">
        <v>31</v>
      </c>
      <c r="AY3" s="276" t="s">
        <v>32</v>
      </c>
      <c r="AZ3" s="280" t="s">
        <v>28</v>
      </c>
      <c r="BA3" s="281" t="s">
        <v>29</v>
      </c>
      <c r="BB3" s="282" t="s">
        <v>30</v>
      </c>
      <c r="BC3" s="283" t="s">
        <v>31</v>
      </c>
      <c r="BD3" s="280" t="s">
        <v>32</v>
      </c>
      <c r="BE3" s="284" t="s">
        <v>28</v>
      </c>
      <c r="BF3" s="285" t="s">
        <v>29</v>
      </c>
      <c r="BG3" s="286" t="s">
        <v>30</v>
      </c>
      <c r="BH3" s="287" t="s">
        <v>31</v>
      </c>
      <c r="BI3" s="284" t="s">
        <v>32</v>
      </c>
      <c r="BJ3" s="288" t="s">
        <v>28</v>
      </c>
      <c r="BK3" s="289" t="s">
        <v>29</v>
      </c>
      <c r="BL3" s="290" t="s">
        <v>30</v>
      </c>
      <c r="BM3" s="291" t="s">
        <v>31</v>
      </c>
      <c r="BN3" s="288" t="s">
        <v>32</v>
      </c>
      <c r="BO3" s="292" t="s">
        <v>36</v>
      </c>
      <c r="BP3" s="261" t="s">
        <v>28</v>
      </c>
      <c r="BQ3" s="293" t="s">
        <v>29</v>
      </c>
      <c r="BR3" s="263" t="s">
        <v>30</v>
      </c>
      <c r="BS3" s="294" t="s">
        <v>31</v>
      </c>
      <c r="BT3" s="261" t="s">
        <v>32</v>
      </c>
      <c r="BU3" s="294" t="s">
        <v>36</v>
      </c>
      <c r="BV3" s="261" t="s">
        <v>28</v>
      </c>
      <c r="BW3" s="293" t="s">
        <v>29</v>
      </c>
      <c r="BX3" s="263" t="s">
        <v>30</v>
      </c>
      <c r="BY3" s="294" t="s">
        <v>31</v>
      </c>
      <c r="BZ3" s="261" t="s">
        <v>32</v>
      </c>
      <c r="CA3" s="269" t="s">
        <v>28</v>
      </c>
      <c r="CB3" s="266" t="s">
        <v>29</v>
      </c>
      <c r="CC3" s="267" t="s">
        <v>30</v>
      </c>
      <c r="CD3" s="268" t="s">
        <v>31</v>
      </c>
      <c r="CE3" s="269" t="s">
        <v>32</v>
      </c>
      <c r="CF3" s="274" t="s">
        <v>28</v>
      </c>
      <c r="CG3" s="271" t="s">
        <v>29</v>
      </c>
      <c r="CH3" s="272" t="s">
        <v>30</v>
      </c>
      <c r="CI3" s="273" t="s">
        <v>31</v>
      </c>
      <c r="CJ3" s="274" t="s">
        <v>32</v>
      </c>
      <c r="CK3" s="275" t="s">
        <v>28</v>
      </c>
      <c r="CL3" s="278" t="s">
        <v>29</v>
      </c>
      <c r="CM3" s="277" t="s">
        <v>30</v>
      </c>
      <c r="CN3" s="276" t="s">
        <v>31</v>
      </c>
      <c r="CO3" s="279" t="s">
        <v>32</v>
      </c>
      <c r="CP3" s="295" t="s">
        <v>28</v>
      </c>
      <c r="CQ3" s="281" t="s">
        <v>29</v>
      </c>
      <c r="CR3" s="282" t="s">
        <v>30</v>
      </c>
      <c r="CS3" s="283" t="s">
        <v>31</v>
      </c>
      <c r="CT3" s="280" t="s">
        <v>32</v>
      </c>
      <c r="CU3" s="296" t="s">
        <v>28</v>
      </c>
      <c r="CV3" s="285" t="s">
        <v>29</v>
      </c>
      <c r="CW3" s="286" t="s">
        <v>30</v>
      </c>
      <c r="CX3" s="287" t="s">
        <v>31</v>
      </c>
      <c r="CY3" s="284" t="s">
        <v>32</v>
      </c>
      <c r="CZ3" s="297" t="s">
        <v>28</v>
      </c>
      <c r="DA3" s="289" t="s">
        <v>29</v>
      </c>
      <c r="DB3" s="290" t="s">
        <v>30</v>
      </c>
      <c r="DC3" s="291" t="s">
        <v>31</v>
      </c>
      <c r="DD3" s="288" t="s">
        <v>32</v>
      </c>
      <c r="DE3" s="292" t="s">
        <v>28</v>
      </c>
      <c r="DF3" s="263" t="s">
        <v>29</v>
      </c>
      <c r="DG3" s="293" t="s">
        <v>30</v>
      </c>
      <c r="DH3" s="261" t="s">
        <v>31</v>
      </c>
      <c r="DI3" s="294" t="s">
        <v>32</v>
      </c>
      <c r="DJ3" s="265" t="s">
        <v>28</v>
      </c>
      <c r="DK3" s="266" t="s">
        <v>29</v>
      </c>
      <c r="DL3" s="267" t="s">
        <v>30</v>
      </c>
      <c r="DM3" s="268" t="s">
        <v>31</v>
      </c>
      <c r="DN3" s="269" t="s">
        <v>32</v>
      </c>
      <c r="DO3" s="270" t="s">
        <v>36</v>
      </c>
      <c r="DP3" s="273" t="s">
        <v>28</v>
      </c>
      <c r="DQ3" s="272" t="s">
        <v>29</v>
      </c>
      <c r="DR3" s="271" t="s">
        <v>30</v>
      </c>
      <c r="DS3" s="274" t="s">
        <v>31</v>
      </c>
      <c r="DT3" s="273" t="s">
        <v>32</v>
      </c>
      <c r="DU3" s="274" t="s">
        <v>36</v>
      </c>
      <c r="DV3" s="273" t="s">
        <v>28</v>
      </c>
      <c r="DW3" s="272" t="s">
        <v>29</v>
      </c>
      <c r="DX3" s="271" t="s">
        <v>30</v>
      </c>
      <c r="DY3" s="274" t="s">
        <v>31</v>
      </c>
      <c r="DZ3" s="273" t="s">
        <v>32</v>
      </c>
      <c r="EA3" s="376"/>
      <c r="EB3" s="378"/>
      <c r="EC3" s="376"/>
      <c r="ED3" s="368"/>
    </row>
    <row r="5" spans="1:134" x14ac:dyDescent="0.3">
      <c r="L5" s="327"/>
    </row>
  </sheetData>
  <mergeCells count="49">
    <mergeCell ref="ED2:ED3"/>
    <mergeCell ref="EA1:ED1"/>
    <mergeCell ref="DJ2:DN2"/>
    <mergeCell ref="DO2:DZ2"/>
    <mergeCell ref="Y1:DZ1"/>
    <mergeCell ref="EA2:EA3"/>
    <mergeCell ref="EB2:EB3"/>
    <mergeCell ref="EC2:EC3"/>
    <mergeCell ref="CF2:CJ2"/>
    <mergeCell ref="CK2:CO2"/>
    <mergeCell ref="CP2:CT2"/>
    <mergeCell ref="CU2:CY2"/>
    <mergeCell ref="CZ2:DD2"/>
    <mergeCell ref="DE2:DI2"/>
    <mergeCell ref="AI2:AM2"/>
    <mergeCell ref="AN2:AY2"/>
    <mergeCell ref="AZ2:BD2"/>
    <mergeCell ref="BE2:BI2"/>
    <mergeCell ref="BO2:BZ2"/>
    <mergeCell ref="CA2:CE2"/>
    <mergeCell ref="V2:V3"/>
    <mergeCell ref="W2:W3"/>
    <mergeCell ref="X2:X3"/>
    <mergeCell ref="BJ2:BN2"/>
    <mergeCell ref="A1:A3"/>
    <mergeCell ref="Y2:AC2"/>
    <mergeCell ref="AD2:AH2"/>
    <mergeCell ref="P2:P3"/>
    <mergeCell ref="Q2:Q3"/>
    <mergeCell ref="R2:R3"/>
    <mergeCell ref="S2:S3"/>
    <mergeCell ref="T2:T3"/>
    <mergeCell ref="U2:U3"/>
    <mergeCell ref="J2:J3"/>
    <mergeCell ref="K2:K3"/>
    <mergeCell ref="L2:L3"/>
    <mergeCell ref="M2:M3"/>
    <mergeCell ref="N2:N3"/>
    <mergeCell ref="O2:O3"/>
    <mergeCell ref="B1:F1"/>
    <mergeCell ref="G1:X1"/>
    <mergeCell ref="B2:B3"/>
    <mergeCell ref="C2:C3"/>
    <mergeCell ref="D2:D3"/>
    <mergeCell ref="E2:E3"/>
    <mergeCell ref="F2:F3"/>
    <mergeCell ref="G2:G3"/>
    <mergeCell ref="H2:H3"/>
    <mergeCell ref="I2: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3131B-4F14-4D62-84A3-121BED6525E7}">
  <dimension ref="A1:DI3"/>
  <sheetViews>
    <sheetView zoomScale="80" zoomScaleNormal="80" workbookViewId="0">
      <pane xSplit="1" ySplit="3" topLeftCell="B4" activePane="bottomRight" state="frozen"/>
      <selection pane="topRight" activeCell="B1" sqref="B1"/>
      <selection pane="bottomLeft" activeCell="A4" sqref="A4"/>
      <selection pane="bottomRight" activeCell="BJ17" sqref="BJ17"/>
    </sheetView>
  </sheetViews>
  <sheetFormatPr defaultColWidth="9" defaultRowHeight="14.4" x14ac:dyDescent="0.3"/>
  <cols>
    <col min="1" max="1" width="9" style="255"/>
    <col min="2" max="2" width="9" style="254"/>
    <col min="3" max="3" width="18" style="254" customWidth="1"/>
    <col min="4" max="5" width="9" style="254"/>
    <col min="6" max="6" width="17.88671875" style="254" customWidth="1"/>
    <col min="7" max="8" width="9" style="254"/>
    <col min="9" max="9" width="17.88671875" style="254" customWidth="1"/>
    <col min="10" max="10" width="9" style="254"/>
    <col min="11" max="11" width="18.109375" style="254" customWidth="1"/>
    <col min="12" max="12" width="9" style="254"/>
    <col min="13" max="13" width="17.88671875" style="254" customWidth="1"/>
    <col min="14" max="16" width="9" style="254"/>
    <col min="17" max="17" width="18" style="254" customWidth="1"/>
    <col min="18" max="19" width="9" style="254"/>
    <col min="20" max="20" width="18.109375" style="254" customWidth="1"/>
    <col min="21" max="22" width="9" style="254"/>
    <col min="23" max="23" width="18" style="254" customWidth="1"/>
    <col min="24" max="24" width="9" style="254"/>
    <col min="25" max="25" width="17.88671875" style="254" customWidth="1"/>
    <col min="26" max="26" width="9" style="254"/>
    <col min="27" max="27" width="18.109375" style="254" customWidth="1"/>
    <col min="28" max="31" width="9" style="254"/>
    <col min="32" max="32" width="18.109375" style="254" customWidth="1"/>
    <col min="33" max="34" width="9" style="254"/>
    <col min="35" max="35" width="18" style="254" customWidth="1"/>
    <col min="36" max="36" width="9" style="254"/>
    <col min="37" max="37" width="17.6640625" style="254" customWidth="1"/>
    <col min="38" max="39" width="9" style="254"/>
    <col min="40" max="40" width="18" style="254" customWidth="1"/>
    <col min="41" max="41" width="9" style="254"/>
    <col min="42" max="42" width="17.6640625" style="254" customWidth="1"/>
    <col min="43" max="44" width="9" style="254"/>
    <col min="45" max="45" width="18" style="254" customWidth="1"/>
    <col min="46" max="46" width="9" style="254"/>
    <col min="47" max="47" width="17.6640625" style="254" customWidth="1"/>
    <col min="48" max="49" width="9" style="254"/>
    <col min="50" max="50" width="18" style="254" customWidth="1"/>
    <col min="51" max="51" width="9" style="254"/>
    <col min="52" max="52" width="17.6640625" style="254" customWidth="1"/>
    <col min="53" max="54" width="9" style="254"/>
    <col min="55" max="55" width="18" style="254" customWidth="1"/>
    <col min="56" max="56" width="9" style="254"/>
    <col min="57" max="57" width="17.6640625" style="254" customWidth="1"/>
    <col min="58" max="59" width="9" style="254"/>
    <col min="60" max="60" width="18" style="254" customWidth="1"/>
    <col min="61" max="61" width="9" style="254"/>
    <col min="62" max="62" width="17.6640625" style="254" customWidth="1"/>
    <col min="63" max="64" width="9" style="254"/>
    <col min="65" max="65" width="18" style="254" customWidth="1"/>
    <col min="66" max="66" width="9" style="254"/>
    <col min="67" max="67" width="17.6640625" style="254" customWidth="1"/>
    <col min="68" max="69" width="9" style="254"/>
    <col min="70" max="70" width="18" style="254" customWidth="1"/>
    <col min="71" max="71" width="9" style="254"/>
    <col min="72" max="72" width="17.6640625" style="254" customWidth="1"/>
    <col min="73" max="74" width="9" style="254"/>
    <col min="75" max="75" width="18" style="254" customWidth="1"/>
    <col min="76" max="76" width="9" style="254"/>
    <col min="77" max="77" width="17.6640625" style="254" customWidth="1"/>
    <col min="78" max="79" width="9" style="254"/>
    <col min="80" max="80" width="18" style="254" customWidth="1"/>
    <col min="81" max="81" width="9" style="254"/>
    <col min="82" max="82" width="17.6640625" style="254" customWidth="1"/>
    <col min="83" max="84" width="9" style="254"/>
    <col min="85" max="85" width="18" style="254" customWidth="1"/>
    <col min="86" max="86" width="9" style="254"/>
    <col min="87" max="87" width="17.6640625" style="254" customWidth="1"/>
    <col min="88" max="89" width="9" style="254"/>
    <col min="90" max="90" width="18" style="254" customWidth="1"/>
    <col min="91" max="91" width="9" style="254"/>
    <col min="92" max="92" width="17.6640625" style="254" customWidth="1"/>
    <col min="93" max="94" width="9" style="254"/>
    <col min="95" max="95" width="18" style="254" customWidth="1"/>
    <col min="96" max="96" width="9" style="254"/>
    <col min="97" max="97" width="17.6640625" style="254" customWidth="1"/>
    <col min="98" max="99" width="9" style="254"/>
    <col min="100" max="100" width="18" style="254" customWidth="1"/>
    <col min="101" max="101" width="9" style="254"/>
    <col min="102" max="102" width="17.6640625" style="254" customWidth="1"/>
    <col min="103" max="104" width="9" style="254"/>
    <col min="105" max="105" width="18" style="254" customWidth="1"/>
    <col min="106" max="106" width="9" style="254"/>
    <col min="107" max="107" width="17.6640625" style="254" customWidth="1"/>
    <col min="108" max="108" width="9" style="254"/>
    <col min="109" max="109" width="17.77734375" style="254" customWidth="1"/>
    <col min="110" max="110" width="9" style="254"/>
    <col min="111" max="111" width="18" style="254" customWidth="1"/>
    <col min="112" max="112" width="9" style="254"/>
    <col min="113" max="113" width="17.6640625" style="256" customWidth="1"/>
    <col min="114" max="16384" width="9" style="254"/>
  </cols>
  <sheetData>
    <row r="1" spans="1:113" ht="15" thickBot="1" x14ac:dyDescent="0.35">
      <c r="A1" s="341" t="s">
        <v>0</v>
      </c>
      <c r="B1" s="386" t="s">
        <v>116</v>
      </c>
      <c r="C1" s="386"/>
      <c r="D1" s="386"/>
      <c r="E1" s="386"/>
      <c r="F1" s="386"/>
      <c r="G1" s="386"/>
      <c r="H1" s="386"/>
      <c r="I1" s="386"/>
      <c r="J1" s="386"/>
      <c r="K1" s="386"/>
      <c r="L1" s="386"/>
      <c r="M1" s="386"/>
      <c r="N1" s="388" t="s">
        <v>117</v>
      </c>
      <c r="O1" s="391" t="s">
        <v>118</v>
      </c>
      <c r="P1" s="392"/>
      <c r="Q1" s="392"/>
      <c r="R1" s="392"/>
      <c r="S1" s="392"/>
      <c r="T1" s="392"/>
      <c r="U1" s="392"/>
      <c r="V1" s="392"/>
      <c r="W1" s="392"/>
      <c r="X1" s="392"/>
      <c r="Y1" s="392"/>
      <c r="Z1" s="392"/>
      <c r="AA1" s="392"/>
      <c r="AB1" s="392"/>
      <c r="AC1" s="392"/>
      <c r="AD1" s="392"/>
      <c r="AE1" s="392"/>
      <c r="AF1" s="393"/>
      <c r="AG1" s="380" t="s">
        <v>148</v>
      </c>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2"/>
    </row>
    <row r="2" spans="1:113" ht="15" thickBot="1" x14ac:dyDescent="0.35">
      <c r="A2" s="342"/>
      <c r="B2" s="387" t="s">
        <v>107</v>
      </c>
      <c r="C2" s="387"/>
      <c r="D2" s="387"/>
      <c r="E2" s="387"/>
      <c r="F2" s="387"/>
      <c r="G2" s="387"/>
      <c r="H2" s="387"/>
      <c r="I2" s="387"/>
      <c r="J2" s="387"/>
      <c r="K2" s="387"/>
      <c r="L2" s="387"/>
      <c r="M2" s="387"/>
      <c r="N2" s="388"/>
      <c r="O2" s="389" t="s">
        <v>119</v>
      </c>
      <c r="P2" s="385" t="s">
        <v>120</v>
      </c>
      <c r="Q2" s="385"/>
      <c r="R2" s="385"/>
      <c r="S2" s="385"/>
      <c r="T2" s="385"/>
      <c r="U2" s="385"/>
      <c r="V2" s="385"/>
      <c r="W2" s="385"/>
      <c r="X2" s="385"/>
      <c r="Y2" s="385"/>
      <c r="Z2" s="385"/>
      <c r="AA2" s="385"/>
      <c r="AB2" s="390" t="s">
        <v>125</v>
      </c>
      <c r="AC2" s="390"/>
      <c r="AD2" s="390"/>
      <c r="AE2" s="390"/>
      <c r="AF2" s="390"/>
      <c r="AG2" s="383" t="s">
        <v>129</v>
      </c>
      <c r="AH2" s="383"/>
      <c r="AI2" s="383"/>
      <c r="AJ2" s="383"/>
      <c r="AK2" s="383"/>
      <c r="AL2" s="383"/>
      <c r="AM2" s="383"/>
      <c r="AN2" s="383"/>
      <c r="AO2" s="383"/>
      <c r="AP2" s="383"/>
      <c r="AQ2" s="383"/>
      <c r="AR2" s="383"/>
      <c r="AS2" s="383"/>
      <c r="AT2" s="383"/>
      <c r="AU2" s="383"/>
      <c r="AV2" s="384" t="s">
        <v>130</v>
      </c>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5" t="s">
        <v>131</v>
      </c>
      <c r="CF2" s="38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c r="DH2" s="385"/>
      <c r="DI2" s="385"/>
    </row>
    <row r="3" spans="1:113" s="322" customFormat="1" ht="82.5" customHeight="1" thickBot="1" x14ac:dyDescent="0.35">
      <c r="A3" s="343"/>
      <c r="B3" s="294" t="s">
        <v>108</v>
      </c>
      <c r="C3" s="261" t="s">
        <v>122</v>
      </c>
      <c r="D3" s="294" t="s">
        <v>109</v>
      </c>
      <c r="E3" s="261" t="s">
        <v>110</v>
      </c>
      <c r="F3" s="294" t="s">
        <v>111</v>
      </c>
      <c r="G3" s="261" t="s">
        <v>112</v>
      </c>
      <c r="H3" s="294" t="s">
        <v>113</v>
      </c>
      <c r="I3" s="261" t="s">
        <v>111</v>
      </c>
      <c r="J3" s="294" t="s">
        <v>114</v>
      </c>
      <c r="K3" s="261" t="s">
        <v>111</v>
      </c>
      <c r="L3" s="294" t="s">
        <v>115</v>
      </c>
      <c r="M3" s="261" t="s">
        <v>111</v>
      </c>
      <c r="N3" s="388"/>
      <c r="O3" s="389"/>
      <c r="P3" s="273" t="s">
        <v>121</v>
      </c>
      <c r="Q3" s="273" t="s">
        <v>122</v>
      </c>
      <c r="R3" s="274" t="s">
        <v>109</v>
      </c>
      <c r="S3" s="273" t="s">
        <v>123</v>
      </c>
      <c r="T3" s="274" t="s">
        <v>111</v>
      </c>
      <c r="U3" s="273" t="s">
        <v>112</v>
      </c>
      <c r="V3" s="274" t="s">
        <v>124</v>
      </c>
      <c r="W3" s="273" t="s">
        <v>111</v>
      </c>
      <c r="X3" s="274" t="s">
        <v>114</v>
      </c>
      <c r="Y3" s="273" t="s">
        <v>111</v>
      </c>
      <c r="Z3" s="274" t="s">
        <v>115</v>
      </c>
      <c r="AA3" s="273" t="s">
        <v>111</v>
      </c>
      <c r="AB3" s="269" t="s">
        <v>126</v>
      </c>
      <c r="AC3" s="268" t="s">
        <v>127</v>
      </c>
      <c r="AD3" s="269" t="s">
        <v>128</v>
      </c>
      <c r="AE3" s="268" t="s">
        <v>115</v>
      </c>
      <c r="AF3" s="269" t="s">
        <v>111</v>
      </c>
      <c r="AG3" s="298" t="s">
        <v>132</v>
      </c>
      <c r="AH3" s="299" t="s">
        <v>149</v>
      </c>
      <c r="AI3" s="300" t="s">
        <v>150</v>
      </c>
      <c r="AJ3" s="301" t="s">
        <v>151</v>
      </c>
      <c r="AK3" s="288" t="s">
        <v>152</v>
      </c>
      <c r="AL3" s="302" t="s">
        <v>134</v>
      </c>
      <c r="AM3" s="303" t="s">
        <v>149</v>
      </c>
      <c r="AN3" s="304" t="s">
        <v>150</v>
      </c>
      <c r="AO3" s="305" t="s">
        <v>151</v>
      </c>
      <c r="AP3" s="291" t="s">
        <v>152</v>
      </c>
      <c r="AQ3" s="301" t="s">
        <v>135</v>
      </c>
      <c r="AR3" s="299" t="s">
        <v>149</v>
      </c>
      <c r="AS3" s="300" t="s">
        <v>150</v>
      </c>
      <c r="AT3" s="301" t="s">
        <v>151</v>
      </c>
      <c r="AU3" s="288" t="s">
        <v>152</v>
      </c>
      <c r="AV3" s="306" t="s">
        <v>136</v>
      </c>
      <c r="AW3" s="307" t="s">
        <v>149</v>
      </c>
      <c r="AX3" s="308" t="s">
        <v>150</v>
      </c>
      <c r="AY3" s="309" t="s">
        <v>151</v>
      </c>
      <c r="AZ3" s="294" t="s">
        <v>152</v>
      </c>
      <c r="BA3" s="310" t="s">
        <v>137</v>
      </c>
      <c r="BB3" s="311" t="s">
        <v>149</v>
      </c>
      <c r="BC3" s="312" t="s">
        <v>150</v>
      </c>
      <c r="BD3" s="313" t="s">
        <v>151</v>
      </c>
      <c r="BE3" s="261" t="s">
        <v>152</v>
      </c>
      <c r="BF3" s="307" t="s">
        <v>138</v>
      </c>
      <c r="BG3" s="307" t="s">
        <v>149</v>
      </c>
      <c r="BH3" s="308" t="s">
        <v>150</v>
      </c>
      <c r="BI3" s="309" t="s">
        <v>151</v>
      </c>
      <c r="BJ3" s="294" t="s">
        <v>152</v>
      </c>
      <c r="BK3" s="310" t="s">
        <v>139</v>
      </c>
      <c r="BL3" s="311" t="s">
        <v>149</v>
      </c>
      <c r="BM3" s="312" t="s">
        <v>150</v>
      </c>
      <c r="BN3" s="313" t="s">
        <v>151</v>
      </c>
      <c r="BO3" s="261" t="s">
        <v>152</v>
      </c>
      <c r="BP3" s="307" t="s">
        <v>140</v>
      </c>
      <c r="BQ3" s="307" t="s">
        <v>149</v>
      </c>
      <c r="BR3" s="308" t="s">
        <v>150</v>
      </c>
      <c r="BS3" s="309" t="s">
        <v>151</v>
      </c>
      <c r="BT3" s="294" t="s">
        <v>152</v>
      </c>
      <c r="BU3" s="313" t="s">
        <v>141</v>
      </c>
      <c r="BV3" s="311" t="s">
        <v>149</v>
      </c>
      <c r="BW3" s="312" t="s">
        <v>150</v>
      </c>
      <c r="BX3" s="313" t="s">
        <v>151</v>
      </c>
      <c r="BY3" s="261" t="s">
        <v>152</v>
      </c>
      <c r="BZ3" s="309" t="s">
        <v>142</v>
      </c>
      <c r="CA3" s="307" t="s">
        <v>149</v>
      </c>
      <c r="CB3" s="308" t="s">
        <v>150</v>
      </c>
      <c r="CC3" s="309" t="s">
        <v>151</v>
      </c>
      <c r="CD3" s="294" t="s">
        <v>152</v>
      </c>
      <c r="CE3" s="314" t="s">
        <v>143</v>
      </c>
      <c r="CF3" s="315" t="s">
        <v>149</v>
      </c>
      <c r="CG3" s="316" t="s">
        <v>150</v>
      </c>
      <c r="CH3" s="314" t="s">
        <v>151</v>
      </c>
      <c r="CI3" s="274" t="s">
        <v>152</v>
      </c>
      <c r="CJ3" s="317" t="s">
        <v>144</v>
      </c>
      <c r="CK3" s="318" t="s">
        <v>149</v>
      </c>
      <c r="CL3" s="319" t="s">
        <v>150</v>
      </c>
      <c r="CM3" s="317" t="s">
        <v>151</v>
      </c>
      <c r="CN3" s="273" t="s">
        <v>152</v>
      </c>
      <c r="CO3" s="314" t="s">
        <v>145</v>
      </c>
      <c r="CP3" s="315" t="s">
        <v>149</v>
      </c>
      <c r="CQ3" s="316" t="s">
        <v>150</v>
      </c>
      <c r="CR3" s="314" t="s">
        <v>151</v>
      </c>
      <c r="CS3" s="274" t="s">
        <v>152</v>
      </c>
      <c r="CT3" s="320" t="s">
        <v>146</v>
      </c>
      <c r="CU3" s="318" t="s">
        <v>149</v>
      </c>
      <c r="CV3" s="319" t="s">
        <v>150</v>
      </c>
      <c r="CW3" s="317" t="s">
        <v>151</v>
      </c>
      <c r="CX3" s="273" t="s">
        <v>152</v>
      </c>
      <c r="CY3" s="321" t="s">
        <v>147</v>
      </c>
      <c r="CZ3" s="315" t="s">
        <v>149</v>
      </c>
      <c r="DA3" s="316" t="s">
        <v>150</v>
      </c>
      <c r="DB3" s="314" t="s">
        <v>151</v>
      </c>
      <c r="DC3" s="274" t="s">
        <v>152</v>
      </c>
      <c r="DD3" s="320" t="s">
        <v>259</v>
      </c>
      <c r="DE3" s="320" t="s">
        <v>111</v>
      </c>
      <c r="DF3" s="318" t="s">
        <v>149</v>
      </c>
      <c r="DG3" s="319" t="s">
        <v>150</v>
      </c>
      <c r="DH3" s="317" t="s">
        <v>151</v>
      </c>
      <c r="DI3" s="273" t="s">
        <v>152</v>
      </c>
    </row>
  </sheetData>
  <mergeCells count="12">
    <mergeCell ref="AG1:DI1"/>
    <mergeCell ref="AG2:AU2"/>
    <mergeCell ref="AV2:CD2"/>
    <mergeCell ref="CE2:DI2"/>
    <mergeCell ref="A1:A3"/>
    <mergeCell ref="B1:M1"/>
    <mergeCell ref="B2:M2"/>
    <mergeCell ref="N1:N3"/>
    <mergeCell ref="O2:O3"/>
    <mergeCell ref="AB2:AF2"/>
    <mergeCell ref="P2:AA2"/>
    <mergeCell ref="O1:AF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F3157-960A-45B7-91CB-9A0702CF012C}">
  <dimension ref="A1:BT7"/>
  <sheetViews>
    <sheetView workbookViewId="0">
      <pane xSplit="1" ySplit="4" topLeftCell="B5" activePane="bottomRight" state="frozen"/>
      <selection pane="topRight" activeCell="B1" sqref="B1"/>
      <selection pane="bottomLeft" activeCell="A5" sqref="A5"/>
      <selection pane="bottomRight" activeCell="I13" sqref="I13"/>
    </sheetView>
  </sheetViews>
  <sheetFormatPr defaultColWidth="9" defaultRowHeight="14.4" x14ac:dyDescent="0.3"/>
  <cols>
    <col min="1" max="1" width="9" style="255"/>
    <col min="2" max="10" width="9" style="254"/>
    <col min="11" max="11" width="17.88671875" style="254" customWidth="1"/>
    <col min="12" max="12" width="13.77734375" style="254" customWidth="1"/>
    <col min="13" max="21" width="9" style="254"/>
    <col min="22" max="22" width="17.88671875" style="254" customWidth="1"/>
    <col min="23" max="28" width="9" style="254"/>
    <col min="29" max="29" width="17.88671875" style="254" customWidth="1"/>
    <col min="30" max="30" width="13.77734375" style="254" customWidth="1"/>
    <col min="31" max="36" width="9" style="254"/>
    <col min="37" max="37" width="17.88671875" style="254" customWidth="1"/>
    <col min="38" max="38" width="18" style="254" customWidth="1"/>
    <col min="39" max="39" width="13.77734375" style="254" customWidth="1"/>
    <col min="40" max="41" width="9" style="254"/>
    <col min="42" max="42" width="18" style="254" customWidth="1"/>
    <col min="43" max="43" width="17.88671875" style="254" customWidth="1"/>
    <col min="44" max="44" width="9" style="254"/>
    <col min="45" max="45" width="18" style="254" customWidth="1"/>
    <col min="46" max="46" width="17.88671875" style="254" customWidth="1"/>
    <col min="47" max="47" width="9" style="254"/>
    <col min="48" max="48" width="18" style="254" customWidth="1"/>
    <col min="49" max="49" width="17.88671875" style="254" customWidth="1"/>
    <col min="50" max="50" width="9" style="254"/>
    <col min="51" max="51" width="18" style="254" customWidth="1"/>
    <col min="52" max="52" width="17.88671875" style="254" customWidth="1"/>
    <col min="53" max="53" width="9" style="254"/>
    <col min="54" max="54" width="18" style="254" customWidth="1"/>
    <col min="55" max="58" width="9" style="254"/>
    <col min="59" max="59" width="13.77734375" style="254" customWidth="1"/>
    <col min="60" max="67" width="9" style="254"/>
    <col min="68" max="68" width="13.77734375" style="254" customWidth="1"/>
    <col min="69" max="71" width="9" style="254"/>
    <col min="72" max="72" width="9" style="256"/>
    <col min="73" max="16384" width="9" style="254"/>
  </cols>
  <sheetData>
    <row r="1" spans="1:72" ht="15" thickBot="1" x14ac:dyDescent="0.35">
      <c r="A1" s="341" t="s">
        <v>0</v>
      </c>
      <c r="B1" s="408" t="s">
        <v>165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10"/>
    </row>
    <row r="2" spans="1:72" ht="15" thickBot="1" x14ac:dyDescent="0.35">
      <c r="A2" s="342"/>
      <c r="B2" s="411" t="s">
        <v>166</v>
      </c>
      <c r="C2" s="412"/>
      <c r="D2" s="412"/>
      <c r="E2" s="412"/>
      <c r="F2" s="412"/>
      <c r="G2" s="412"/>
      <c r="H2" s="412"/>
      <c r="I2" s="412"/>
      <c r="J2" s="412"/>
      <c r="K2" s="412"/>
      <c r="L2" s="412"/>
      <c r="M2" s="412"/>
      <c r="N2" s="412"/>
      <c r="O2" s="412"/>
      <c r="P2" s="412"/>
      <c r="Q2" s="412"/>
      <c r="R2" s="412"/>
      <c r="S2" s="412"/>
      <c r="T2" s="412"/>
      <c r="U2" s="412"/>
      <c r="V2" s="413"/>
      <c r="W2" s="414" t="s">
        <v>179</v>
      </c>
      <c r="X2" s="415"/>
      <c r="Y2" s="415"/>
      <c r="Z2" s="415"/>
      <c r="AA2" s="415"/>
      <c r="AB2" s="415"/>
      <c r="AC2" s="415"/>
      <c r="AD2" s="415"/>
      <c r="AE2" s="415"/>
      <c r="AF2" s="415"/>
      <c r="AG2" s="415"/>
      <c r="AH2" s="415"/>
      <c r="AI2" s="415"/>
      <c r="AJ2" s="415"/>
      <c r="AK2" s="416"/>
      <c r="AL2" s="391" t="s">
        <v>186</v>
      </c>
      <c r="AM2" s="392"/>
      <c r="AN2" s="392"/>
      <c r="AO2" s="392"/>
      <c r="AP2" s="393"/>
      <c r="AQ2" s="423" t="s">
        <v>189</v>
      </c>
      <c r="AR2" s="424"/>
      <c r="AS2" s="424"/>
      <c r="AT2" s="424"/>
      <c r="AU2" s="424"/>
      <c r="AV2" s="424"/>
      <c r="AW2" s="424"/>
      <c r="AX2" s="424"/>
      <c r="AY2" s="424"/>
      <c r="AZ2" s="424"/>
      <c r="BA2" s="424"/>
      <c r="BB2" s="425"/>
      <c r="BC2" s="423" t="s">
        <v>196</v>
      </c>
      <c r="BD2" s="424"/>
      <c r="BE2" s="424"/>
      <c r="BF2" s="424"/>
      <c r="BG2" s="424"/>
      <c r="BH2" s="424"/>
      <c r="BI2" s="424"/>
      <c r="BJ2" s="424"/>
      <c r="BK2" s="425"/>
      <c r="BL2" s="428" t="s">
        <v>201</v>
      </c>
      <c r="BM2" s="429"/>
      <c r="BN2" s="429"/>
      <c r="BO2" s="429"/>
      <c r="BP2" s="429"/>
      <c r="BQ2" s="429"/>
      <c r="BR2" s="429"/>
      <c r="BS2" s="429"/>
      <c r="BT2" s="430"/>
    </row>
    <row r="3" spans="1:72" ht="14.25" customHeight="1" thickBot="1" x14ac:dyDescent="0.35">
      <c r="A3" s="342"/>
      <c r="B3" s="385" t="s">
        <v>168</v>
      </c>
      <c r="C3" s="385"/>
      <c r="D3" s="385"/>
      <c r="E3" s="385"/>
      <c r="F3" s="385"/>
      <c r="G3" s="385"/>
      <c r="H3" s="385"/>
      <c r="I3" s="385"/>
      <c r="J3" s="385"/>
      <c r="K3" s="385"/>
      <c r="L3" s="405" t="s">
        <v>177</v>
      </c>
      <c r="M3" s="406" t="s">
        <v>180</v>
      </c>
      <c r="N3" s="406"/>
      <c r="O3" s="406"/>
      <c r="P3" s="406"/>
      <c r="Q3" s="406"/>
      <c r="R3" s="406"/>
      <c r="S3" s="406"/>
      <c r="T3" s="406"/>
      <c r="U3" s="406"/>
      <c r="V3" s="406"/>
      <c r="W3" s="417" t="s">
        <v>168</v>
      </c>
      <c r="X3" s="418"/>
      <c r="Y3" s="418"/>
      <c r="Z3" s="418"/>
      <c r="AA3" s="418"/>
      <c r="AB3" s="418"/>
      <c r="AC3" s="419"/>
      <c r="AD3" s="407" t="s">
        <v>177</v>
      </c>
      <c r="AE3" s="380" t="s">
        <v>180</v>
      </c>
      <c r="AF3" s="381"/>
      <c r="AG3" s="381"/>
      <c r="AH3" s="381"/>
      <c r="AI3" s="381"/>
      <c r="AJ3" s="381"/>
      <c r="AK3" s="382"/>
      <c r="AL3" s="323" t="s">
        <v>167</v>
      </c>
      <c r="AM3" s="427" t="s">
        <v>177</v>
      </c>
      <c r="AN3" s="420" t="s">
        <v>178</v>
      </c>
      <c r="AO3" s="421"/>
      <c r="AP3" s="422"/>
      <c r="AQ3" s="395" t="s">
        <v>192</v>
      </c>
      <c r="AR3" s="397" t="s">
        <v>190</v>
      </c>
      <c r="AS3" s="399" t="s">
        <v>191</v>
      </c>
      <c r="AT3" s="394" t="s">
        <v>193</v>
      </c>
      <c r="AU3" s="401" t="s">
        <v>190</v>
      </c>
      <c r="AV3" s="403" t="s">
        <v>191</v>
      </c>
      <c r="AW3" s="395" t="s">
        <v>194</v>
      </c>
      <c r="AX3" s="397" t="s">
        <v>190</v>
      </c>
      <c r="AY3" s="399" t="s">
        <v>191</v>
      </c>
      <c r="AZ3" s="394" t="s">
        <v>195</v>
      </c>
      <c r="BA3" s="401" t="s">
        <v>190</v>
      </c>
      <c r="BB3" s="403" t="s">
        <v>191</v>
      </c>
      <c r="BC3" s="380" t="s">
        <v>167</v>
      </c>
      <c r="BD3" s="381"/>
      <c r="BE3" s="381"/>
      <c r="BF3" s="382"/>
      <c r="BG3" s="396" t="s">
        <v>177</v>
      </c>
      <c r="BH3" s="417" t="s">
        <v>178</v>
      </c>
      <c r="BI3" s="418"/>
      <c r="BJ3" s="418"/>
      <c r="BK3" s="419"/>
      <c r="BL3" s="380" t="s">
        <v>167</v>
      </c>
      <c r="BM3" s="381"/>
      <c r="BN3" s="381"/>
      <c r="BO3" s="382"/>
      <c r="BP3" s="426" t="s">
        <v>177</v>
      </c>
      <c r="BQ3" s="417" t="s">
        <v>258</v>
      </c>
      <c r="BR3" s="418"/>
      <c r="BS3" s="418"/>
      <c r="BT3" s="419"/>
    </row>
    <row r="4" spans="1:72" ht="82.5" customHeight="1" thickBot="1" x14ac:dyDescent="0.35">
      <c r="A4" s="343"/>
      <c r="B4" s="274" t="s">
        <v>169</v>
      </c>
      <c r="C4" s="273" t="s">
        <v>170</v>
      </c>
      <c r="D4" s="274" t="s">
        <v>171</v>
      </c>
      <c r="E4" s="273" t="s">
        <v>172</v>
      </c>
      <c r="F4" s="274" t="s">
        <v>173</v>
      </c>
      <c r="G4" s="273" t="s">
        <v>174</v>
      </c>
      <c r="H4" s="274" t="s">
        <v>175</v>
      </c>
      <c r="I4" s="273" t="s">
        <v>176</v>
      </c>
      <c r="J4" s="274" t="s">
        <v>115</v>
      </c>
      <c r="K4" s="273" t="s">
        <v>111</v>
      </c>
      <c r="L4" s="405"/>
      <c r="M4" s="284" t="s">
        <v>169</v>
      </c>
      <c r="N4" s="287" t="s">
        <v>170</v>
      </c>
      <c r="O4" s="284" t="s">
        <v>171</v>
      </c>
      <c r="P4" s="287" t="s">
        <v>172</v>
      </c>
      <c r="Q4" s="284" t="s">
        <v>173</v>
      </c>
      <c r="R4" s="287" t="s">
        <v>174</v>
      </c>
      <c r="S4" s="284" t="s">
        <v>175</v>
      </c>
      <c r="T4" s="287" t="s">
        <v>176</v>
      </c>
      <c r="U4" s="284" t="s">
        <v>115</v>
      </c>
      <c r="V4" s="287" t="s">
        <v>111</v>
      </c>
      <c r="W4" s="274" t="s">
        <v>181</v>
      </c>
      <c r="X4" s="273" t="s">
        <v>182</v>
      </c>
      <c r="Y4" s="274" t="s">
        <v>183</v>
      </c>
      <c r="Z4" s="273" t="s">
        <v>184</v>
      </c>
      <c r="AA4" s="274" t="s">
        <v>185</v>
      </c>
      <c r="AB4" s="273" t="s">
        <v>115</v>
      </c>
      <c r="AC4" s="274" t="s">
        <v>111</v>
      </c>
      <c r="AD4" s="407"/>
      <c r="AE4" s="284" t="s">
        <v>181</v>
      </c>
      <c r="AF4" s="287" t="s">
        <v>182</v>
      </c>
      <c r="AG4" s="284" t="s">
        <v>183</v>
      </c>
      <c r="AH4" s="287" t="s">
        <v>184</v>
      </c>
      <c r="AI4" s="284" t="s">
        <v>185</v>
      </c>
      <c r="AJ4" s="287" t="s">
        <v>115</v>
      </c>
      <c r="AK4" s="284" t="s">
        <v>111</v>
      </c>
      <c r="AL4" s="324" t="s">
        <v>187</v>
      </c>
      <c r="AM4" s="427"/>
      <c r="AN4" s="273" t="s">
        <v>187</v>
      </c>
      <c r="AO4" s="325" t="s">
        <v>188</v>
      </c>
      <c r="AP4" s="273" t="s">
        <v>133</v>
      </c>
      <c r="AQ4" s="395"/>
      <c r="AR4" s="398"/>
      <c r="AS4" s="400"/>
      <c r="AT4" s="394"/>
      <c r="AU4" s="402"/>
      <c r="AV4" s="404"/>
      <c r="AW4" s="395"/>
      <c r="AX4" s="398"/>
      <c r="AY4" s="400"/>
      <c r="AZ4" s="394"/>
      <c r="BA4" s="402"/>
      <c r="BB4" s="404"/>
      <c r="BC4" s="284" t="s">
        <v>197</v>
      </c>
      <c r="BD4" s="287" t="s">
        <v>198</v>
      </c>
      <c r="BE4" s="284" t="s">
        <v>199</v>
      </c>
      <c r="BF4" s="287" t="s">
        <v>200</v>
      </c>
      <c r="BG4" s="396"/>
      <c r="BH4" s="274" t="s">
        <v>197</v>
      </c>
      <c r="BI4" s="273" t="s">
        <v>198</v>
      </c>
      <c r="BJ4" s="274" t="s">
        <v>199</v>
      </c>
      <c r="BK4" s="273" t="s">
        <v>200</v>
      </c>
      <c r="BL4" s="284" t="s">
        <v>202</v>
      </c>
      <c r="BM4" s="287" t="s">
        <v>203</v>
      </c>
      <c r="BN4" s="284" t="s">
        <v>204</v>
      </c>
      <c r="BO4" s="287" t="s">
        <v>205</v>
      </c>
      <c r="BP4" s="426"/>
      <c r="BQ4" s="274" t="s">
        <v>202</v>
      </c>
      <c r="BR4" s="273" t="s">
        <v>203</v>
      </c>
      <c r="BS4" s="274" t="s">
        <v>204</v>
      </c>
      <c r="BT4" s="273" t="s">
        <v>205</v>
      </c>
    </row>
    <row r="5" spans="1:72" x14ac:dyDescent="0.3">
      <c r="A5" s="257"/>
      <c r="BT5" s="254"/>
    </row>
    <row r="6" spans="1:72" x14ac:dyDescent="0.3">
      <c r="BT6" s="254"/>
    </row>
    <row r="7" spans="1:72" x14ac:dyDescent="0.3">
      <c r="BT7" s="254"/>
    </row>
  </sheetData>
  <mergeCells count="34">
    <mergeCell ref="BC2:BK2"/>
    <mergeCell ref="BH3:BK3"/>
    <mergeCell ref="BL2:BT2"/>
    <mergeCell ref="BL3:BO3"/>
    <mergeCell ref="BQ3:BT3"/>
    <mergeCell ref="A1:A4"/>
    <mergeCell ref="L3:L4"/>
    <mergeCell ref="B3:K3"/>
    <mergeCell ref="M3:V3"/>
    <mergeCell ref="AD3:AD4"/>
    <mergeCell ref="B1:BT1"/>
    <mergeCell ref="B2:V2"/>
    <mergeCell ref="W2:AK2"/>
    <mergeCell ref="AE3:AK3"/>
    <mergeCell ref="W3:AC3"/>
    <mergeCell ref="AL2:AP2"/>
    <mergeCell ref="AN3:AP3"/>
    <mergeCell ref="AQ2:BB2"/>
    <mergeCell ref="BP3:BP4"/>
    <mergeCell ref="AM3:AM4"/>
    <mergeCell ref="AQ3:AQ4"/>
    <mergeCell ref="AT3:AT4"/>
    <mergeCell ref="AW3:AW4"/>
    <mergeCell ref="AZ3:AZ4"/>
    <mergeCell ref="BG3:BG4"/>
    <mergeCell ref="AR3:AR4"/>
    <mergeCell ref="AS3:AS4"/>
    <mergeCell ref="AU3:AU4"/>
    <mergeCell ref="AV3:AV4"/>
    <mergeCell ref="AX3:AX4"/>
    <mergeCell ref="AY3:AY4"/>
    <mergeCell ref="BA3:BA4"/>
    <mergeCell ref="BB3:BB4"/>
    <mergeCell ref="BC3:B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BED5B-4329-4C35-94D8-E4F140DB28D8}">
  <dimension ref="A1:GD3"/>
  <sheetViews>
    <sheetView zoomScale="80" zoomScaleNormal="80" workbookViewId="0">
      <pane xSplit="1" ySplit="3" topLeftCell="DF4" activePane="bottomRight" state="frozen"/>
      <selection pane="topRight" activeCell="B1" sqref="B1"/>
      <selection pane="bottomLeft" activeCell="A4" sqref="A4"/>
      <selection pane="bottomRight" activeCell="DJ25" sqref="DJ25"/>
    </sheetView>
  </sheetViews>
  <sheetFormatPr defaultColWidth="9" defaultRowHeight="14.4" x14ac:dyDescent="0.3"/>
  <cols>
    <col min="1" max="1" width="9" style="255"/>
    <col min="2" max="2" width="9" style="254"/>
    <col min="3" max="3" width="18.109375" style="254" customWidth="1"/>
    <col min="4" max="4" width="26.88671875" style="254" customWidth="1"/>
    <col min="5" max="5" width="9" style="254"/>
    <col min="6" max="6" width="18.109375" style="254" customWidth="1"/>
    <col min="7" max="7" width="26.88671875" style="254" customWidth="1"/>
    <col min="8" max="8" width="9" style="254"/>
    <col min="9" max="9" width="18.109375" style="254" customWidth="1"/>
    <col min="10" max="10" width="26.88671875" style="254" customWidth="1"/>
    <col min="11" max="11" width="9" style="254"/>
    <col min="12" max="12" width="18.109375" style="254" customWidth="1"/>
    <col min="13" max="13" width="26.88671875" style="254" customWidth="1"/>
    <col min="14" max="14" width="9" style="254"/>
    <col min="15" max="15" width="18.109375" style="254" customWidth="1"/>
    <col min="16" max="16" width="26.88671875" style="254" customWidth="1"/>
    <col min="17" max="97" width="9" style="254"/>
    <col min="98" max="98" width="17.88671875" style="254" customWidth="1"/>
    <col min="99" max="99" width="26.88671875" style="254" customWidth="1"/>
    <col min="100" max="100" width="9" style="254"/>
    <col min="101" max="101" width="17.88671875" style="254" customWidth="1"/>
    <col min="102" max="102" width="26.88671875" style="254" customWidth="1"/>
    <col min="103" max="103" width="9" style="254"/>
    <col min="104" max="104" width="17.88671875" style="254" customWidth="1"/>
    <col min="105" max="105" width="26.88671875" style="254" customWidth="1"/>
    <col min="106" max="106" width="9" style="254"/>
    <col min="107" max="107" width="17.88671875" style="254" customWidth="1"/>
    <col min="108" max="108" width="26.88671875" style="254" customWidth="1"/>
    <col min="109" max="109" width="9" style="254"/>
    <col min="110" max="110" width="17.88671875" style="254" customWidth="1"/>
    <col min="111" max="111" width="26.88671875" style="254" customWidth="1"/>
    <col min="112" max="185" width="9" style="254"/>
    <col min="186" max="186" width="9" style="256"/>
    <col min="187" max="16384" width="9" style="254"/>
  </cols>
  <sheetData>
    <row r="1" spans="1:186" ht="15" thickBot="1" x14ac:dyDescent="0.35">
      <c r="A1" s="341" t="s">
        <v>0</v>
      </c>
      <c r="B1" s="380" t="s">
        <v>206</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2"/>
    </row>
    <row r="2" spans="1:186" ht="15" thickBot="1" x14ac:dyDescent="0.35">
      <c r="A2" s="342"/>
      <c r="B2" s="406" t="s">
        <v>214</v>
      </c>
      <c r="C2" s="406"/>
      <c r="D2" s="406"/>
      <c r="E2" s="406"/>
      <c r="F2" s="406"/>
      <c r="G2" s="406"/>
      <c r="H2" s="406"/>
      <c r="I2" s="406"/>
      <c r="J2" s="406"/>
      <c r="K2" s="406"/>
      <c r="L2" s="406"/>
      <c r="M2" s="406"/>
      <c r="N2" s="406"/>
      <c r="O2" s="406"/>
      <c r="P2" s="406"/>
      <c r="Q2" s="408" t="s">
        <v>215</v>
      </c>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10"/>
      <c r="CS2" s="423" t="s">
        <v>241</v>
      </c>
      <c r="CT2" s="424"/>
      <c r="CU2" s="424"/>
      <c r="CV2" s="424"/>
      <c r="CW2" s="424"/>
      <c r="CX2" s="424"/>
      <c r="CY2" s="424"/>
      <c r="CZ2" s="424"/>
      <c r="DA2" s="424"/>
      <c r="DB2" s="424"/>
      <c r="DC2" s="424"/>
      <c r="DD2" s="424"/>
      <c r="DE2" s="424"/>
      <c r="DF2" s="424"/>
      <c r="DG2" s="425"/>
      <c r="DH2" s="417" t="s">
        <v>242</v>
      </c>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418"/>
      <c r="EO2" s="418"/>
      <c r="EP2" s="418"/>
      <c r="EQ2" s="418"/>
      <c r="ER2" s="418"/>
      <c r="ES2" s="418"/>
      <c r="ET2" s="418"/>
      <c r="EU2" s="418"/>
      <c r="EV2" s="418"/>
      <c r="EW2" s="418"/>
      <c r="EX2" s="418"/>
      <c r="EY2" s="418"/>
      <c r="EZ2" s="418"/>
      <c r="FA2" s="418"/>
      <c r="FB2" s="418"/>
      <c r="FC2" s="418"/>
      <c r="FD2" s="418"/>
      <c r="FE2" s="418"/>
      <c r="FF2" s="418"/>
      <c r="FG2" s="418"/>
      <c r="FH2" s="418"/>
      <c r="FI2" s="418"/>
      <c r="FJ2" s="418"/>
      <c r="FK2" s="418"/>
      <c r="FL2" s="418"/>
      <c r="FM2" s="418"/>
      <c r="FN2" s="418"/>
      <c r="FO2" s="418"/>
      <c r="FP2" s="418"/>
      <c r="FQ2" s="418"/>
      <c r="FR2" s="418"/>
      <c r="FS2" s="418"/>
      <c r="FT2" s="418"/>
      <c r="FU2" s="418"/>
      <c r="FV2" s="418"/>
      <c r="FW2" s="418"/>
      <c r="FX2" s="418"/>
      <c r="FY2" s="418"/>
      <c r="FZ2" s="418"/>
      <c r="GA2" s="418"/>
      <c r="GB2" s="418"/>
      <c r="GC2" s="418"/>
      <c r="GD2" s="419"/>
    </row>
    <row r="3" spans="1:186" ht="82.5" customHeight="1" thickBot="1" x14ac:dyDescent="0.35">
      <c r="A3" s="343"/>
      <c r="B3" s="284" t="s">
        <v>207</v>
      </c>
      <c r="C3" s="284" t="s">
        <v>208</v>
      </c>
      <c r="D3" s="284" t="s">
        <v>209</v>
      </c>
      <c r="E3" s="287" t="s">
        <v>213</v>
      </c>
      <c r="F3" s="287" t="s">
        <v>208</v>
      </c>
      <c r="G3" s="287" t="s">
        <v>209</v>
      </c>
      <c r="H3" s="284" t="s">
        <v>212</v>
      </c>
      <c r="I3" s="284" t="s">
        <v>208</v>
      </c>
      <c r="J3" s="284" t="s">
        <v>209</v>
      </c>
      <c r="K3" s="287" t="s">
        <v>211</v>
      </c>
      <c r="L3" s="287" t="s">
        <v>208</v>
      </c>
      <c r="M3" s="287" t="s">
        <v>209</v>
      </c>
      <c r="N3" s="284" t="s">
        <v>210</v>
      </c>
      <c r="O3" s="284" t="s">
        <v>208</v>
      </c>
      <c r="P3" s="284" t="s">
        <v>209</v>
      </c>
      <c r="Q3" s="301" t="s">
        <v>231</v>
      </c>
      <c r="R3" s="288" t="s">
        <v>216</v>
      </c>
      <c r="S3" s="288" t="s">
        <v>217</v>
      </c>
      <c r="T3" s="288" t="s">
        <v>218</v>
      </c>
      <c r="U3" s="288" t="s">
        <v>219</v>
      </c>
      <c r="V3" s="288" t="s">
        <v>220</v>
      </c>
      <c r="W3" s="288" t="s">
        <v>221</v>
      </c>
      <c r="X3" s="288" t="s">
        <v>222</v>
      </c>
      <c r="Y3" s="288" t="s">
        <v>223</v>
      </c>
      <c r="Z3" s="288" t="s">
        <v>224</v>
      </c>
      <c r="AA3" s="288" t="s">
        <v>225</v>
      </c>
      <c r="AB3" s="288" t="s">
        <v>226</v>
      </c>
      <c r="AC3" s="288" t="s">
        <v>227</v>
      </c>
      <c r="AD3" s="288" t="s">
        <v>228</v>
      </c>
      <c r="AE3" s="288" t="s">
        <v>229</v>
      </c>
      <c r="AF3" s="288" t="s">
        <v>230</v>
      </c>
      <c r="AG3" s="305" t="s">
        <v>235</v>
      </c>
      <c r="AH3" s="291" t="s">
        <v>216</v>
      </c>
      <c r="AI3" s="291" t="s">
        <v>217</v>
      </c>
      <c r="AJ3" s="291" t="s">
        <v>218</v>
      </c>
      <c r="AK3" s="291" t="s">
        <v>219</v>
      </c>
      <c r="AL3" s="291" t="s">
        <v>220</v>
      </c>
      <c r="AM3" s="291" t="s">
        <v>221</v>
      </c>
      <c r="AN3" s="291" t="s">
        <v>222</v>
      </c>
      <c r="AO3" s="291" t="s">
        <v>223</v>
      </c>
      <c r="AP3" s="291" t="s">
        <v>224</v>
      </c>
      <c r="AQ3" s="291" t="s">
        <v>225</v>
      </c>
      <c r="AR3" s="291" t="s">
        <v>226</v>
      </c>
      <c r="AS3" s="291" t="s">
        <v>227</v>
      </c>
      <c r="AT3" s="291" t="s">
        <v>228</v>
      </c>
      <c r="AU3" s="291" t="s">
        <v>229</v>
      </c>
      <c r="AV3" s="291" t="s">
        <v>230</v>
      </c>
      <c r="AW3" s="301" t="s">
        <v>234</v>
      </c>
      <c r="AX3" s="288" t="s">
        <v>216</v>
      </c>
      <c r="AY3" s="288" t="s">
        <v>217</v>
      </c>
      <c r="AZ3" s="288" t="s">
        <v>218</v>
      </c>
      <c r="BA3" s="288" t="s">
        <v>219</v>
      </c>
      <c r="BB3" s="288" t="s">
        <v>220</v>
      </c>
      <c r="BC3" s="288" t="s">
        <v>221</v>
      </c>
      <c r="BD3" s="288" t="s">
        <v>222</v>
      </c>
      <c r="BE3" s="288" t="s">
        <v>223</v>
      </c>
      <c r="BF3" s="288" t="s">
        <v>224</v>
      </c>
      <c r="BG3" s="288" t="s">
        <v>225</v>
      </c>
      <c r="BH3" s="288" t="s">
        <v>226</v>
      </c>
      <c r="BI3" s="288" t="s">
        <v>227</v>
      </c>
      <c r="BJ3" s="288" t="s">
        <v>228</v>
      </c>
      <c r="BK3" s="288" t="s">
        <v>229</v>
      </c>
      <c r="BL3" s="288" t="s">
        <v>230</v>
      </c>
      <c r="BM3" s="305" t="s">
        <v>233</v>
      </c>
      <c r="BN3" s="291" t="s">
        <v>216</v>
      </c>
      <c r="BO3" s="291" t="s">
        <v>217</v>
      </c>
      <c r="BP3" s="291" t="s">
        <v>218</v>
      </c>
      <c r="BQ3" s="291" t="s">
        <v>219</v>
      </c>
      <c r="BR3" s="291" t="s">
        <v>220</v>
      </c>
      <c r="BS3" s="291" t="s">
        <v>221</v>
      </c>
      <c r="BT3" s="291" t="s">
        <v>222</v>
      </c>
      <c r="BU3" s="291" t="s">
        <v>223</v>
      </c>
      <c r="BV3" s="291" t="s">
        <v>224</v>
      </c>
      <c r="BW3" s="291" t="s">
        <v>225</v>
      </c>
      <c r="BX3" s="291" t="s">
        <v>226</v>
      </c>
      <c r="BY3" s="291" t="s">
        <v>227</v>
      </c>
      <c r="BZ3" s="291" t="s">
        <v>228</v>
      </c>
      <c r="CA3" s="291" t="s">
        <v>229</v>
      </c>
      <c r="CB3" s="291" t="s">
        <v>230</v>
      </c>
      <c r="CC3" s="301" t="s">
        <v>232</v>
      </c>
      <c r="CD3" s="288" t="s">
        <v>216</v>
      </c>
      <c r="CE3" s="288" t="s">
        <v>217</v>
      </c>
      <c r="CF3" s="288" t="s">
        <v>218</v>
      </c>
      <c r="CG3" s="288" t="s">
        <v>219</v>
      </c>
      <c r="CH3" s="288" t="s">
        <v>220</v>
      </c>
      <c r="CI3" s="288" t="s">
        <v>221</v>
      </c>
      <c r="CJ3" s="288" t="s">
        <v>222</v>
      </c>
      <c r="CK3" s="288" t="s">
        <v>223</v>
      </c>
      <c r="CL3" s="288" t="s">
        <v>224</v>
      </c>
      <c r="CM3" s="288" t="s">
        <v>225</v>
      </c>
      <c r="CN3" s="288" t="s">
        <v>226</v>
      </c>
      <c r="CO3" s="288" t="s">
        <v>227</v>
      </c>
      <c r="CP3" s="288" t="s">
        <v>228</v>
      </c>
      <c r="CQ3" s="288" t="s">
        <v>229</v>
      </c>
      <c r="CR3" s="288" t="s">
        <v>230</v>
      </c>
      <c r="CS3" s="294" t="s">
        <v>236</v>
      </c>
      <c r="CT3" s="294" t="s">
        <v>208</v>
      </c>
      <c r="CU3" s="294" t="s">
        <v>209</v>
      </c>
      <c r="CV3" s="261" t="s">
        <v>240</v>
      </c>
      <c r="CW3" s="261" t="s">
        <v>208</v>
      </c>
      <c r="CX3" s="261" t="s">
        <v>209</v>
      </c>
      <c r="CY3" s="294" t="s">
        <v>239</v>
      </c>
      <c r="CZ3" s="294" t="s">
        <v>208</v>
      </c>
      <c r="DA3" s="294" t="s">
        <v>209</v>
      </c>
      <c r="DB3" s="261" t="s">
        <v>238</v>
      </c>
      <c r="DC3" s="261" t="s">
        <v>208</v>
      </c>
      <c r="DD3" s="261" t="s">
        <v>209</v>
      </c>
      <c r="DE3" s="294" t="s">
        <v>237</v>
      </c>
      <c r="DF3" s="294" t="s">
        <v>208</v>
      </c>
      <c r="DG3" s="294" t="s">
        <v>209</v>
      </c>
      <c r="DH3" s="321" t="s">
        <v>243</v>
      </c>
      <c r="DI3" s="274" t="s">
        <v>244</v>
      </c>
      <c r="DJ3" s="274" t="s">
        <v>245</v>
      </c>
      <c r="DK3" s="274" t="s">
        <v>246</v>
      </c>
      <c r="DL3" s="274" t="s">
        <v>247</v>
      </c>
      <c r="DM3" s="274" t="s">
        <v>248</v>
      </c>
      <c r="DN3" s="274" t="s">
        <v>249</v>
      </c>
      <c r="DO3" s="274" t="s">
        <v>223</v>
      </c>
      <c r="DP3" s="274" t="s">
        <v>224</v>
      </c>
      <c r="DQ3" s="274" t="s">
        <v>250</v>
      </c>
      <c r="DR3" s="274" t="s">
        <v>251</v>
      </c>
      <c r="DS3" s="274" t="s">
        <v>252</v>
      </c>
      <c r="DT3" s="274" t="s">
        <v>253</v>
      </c>
      <c r="DU3" s="274" t="s">
        <v>229</v>
      </c>
      <c r="DV3" s="274" t="s">
        <v>230</v>
      </c>
      <c r="DW3" s="320" t="s">
        <v>257</v>
      </c>
      <c r="DX3" s="273" t="s">
        <v>244</v>
      </c>
      <c r="DY3" s="273" t="s">
        <v>245</v>
      </c>
      <c r="DZ3" s="273" t="s">
        <v>246</v>
      </c>
      <c r="EA3" s="273" t="s">
        <v>247</v>
      </c>
      <c r="EB3" s="273" t="s">
        <v>248</v>
      </c>
      <c r="EC3" s="273" t="s">
        <v>249</v>
      </c>
      <c r="ED3" s="273" t="s">
        <v>223</v>
      </c>
      <c r="EE3" s="273" t="s">
        <v>224</v>
      </c>
      <c r="EF3" s="273" t="s">
        <v>250</v>
      </c>
      <c r="EG3" s="273" t="s">
        <v>251</v>
      </c>
      <c r="EH3" s="273" t="s">
        <v>252</v>
      </c>
      <c r="EI3" s="273" t="s">
        <v>253</v>
      </c>
      <c r="EJ3" s="273" t="s">
        <v>229</v>
      </c>
      <c r="EK3" s="273" t="s">
        <v>230</v>
      </c>
      <c r="EL3" s="321" t="s">
        <v>256</v>
      </c>
      <c r="EM3" s="274" t="s">
        <v>244</v>
      </c>
      <c r="EN3" s="274" t="s">
        <v>245</v>
      </c>
      <c r="EO3" s="274" t="s">
        <v>246</v>
      </c>
      <c r="EP3" s="274" t="s">
        <v>247</v>
      </c>
      <c r="EQ3" s="274" t="s">
        <v>248</v>
      </c>
      <c r="ER3" s="274" t="s">
        <v>249</v>
      </c>
      <c r="ES3" s="274" t="s">
        <v>223</v>
      </c>
      <c r="ET3" s="274" t="s">
        <v>224</v>
      </c>
      <c r="EU3" s="274" t="s">
        <v>250</v>
      </c>
      <c r="EV3" s="274" t="s">
        <v>251</v>
      </c>
      <c r="EW3" s="274" t="s">
        <v>252</v>
      </c>
      <c r="EX3" s="274" t="s">
        <v>253</v>
      </c>
      <c r="EY3" s="274" t="s">
        <v>229</v>
      </c>
      <c r="EZ3" s="274" t="s">
        <v>230</v>
      </c>
      <c r="FA3" s="320" t="s">
        <v>255</v>
      </c>
      <c r="FB3" s="273" t="s">
        <v>244</v>
      </c>
      <c r="FC3" s="273" t="s">
        <v>245</v>
      </c>
      <c r="FD3" s="273" t="s">
        <v>246</v>
      </c>
      <c r="FE3" s="273" t="s">
        <v>247</v>
      </c>
      <c r="FF3" s="273" t="s">
        <v>248</v>
      </c>
      <c r="FG3" s="273" t="s">
        <v>249</v>
      </c>
      <c r="FH3" s="273" t="s">
        <v>223</v>
      </c>
      <c r="FI3" s="273" t="s">
        <v>224</v>
      </c>
      <c r="FJ3" s="273" t="s">
        <v>250</v>
      </c>
      <c r="FK3" s="273" t="s">
        <v>251</v>
      </c>
      <c r="FL3" s="273" t="s">
        <v>252</v>
      </c>
      <c r="FM3" s="273" t="s">
        <v>253</v>
      </c>
      <c r="FN3" s="273" t="s">
        <v>229</v>
      </c>
      <c r="FO3" s="273" t="s">
        <v>230</v>
      </c>
      <c r="FP3" s="321" t="s">
        <v>254</v>
      </c>
      <c r="FQ3" s="274" t="s">
        <v>244</v>
      </c>
      <c r="FR3" s="274" t="s">
        <v>245</v>
      </c>
      <c r="FS3" s="274" t="s">
        <v>246</v>
      </c>
      <c r="FT3" s="274" t="s">
        <v>247</v>
      </c>
      <c r="FU3" s="274" t="s">
        <v>248</v>
      </c>
      <c r="FV3" s="274" t="s">
        <v>249</v>
      </c>
      <c r="FW3" s="274" t="s">
        <v>223</v>
      </c>
      <c r="FX3" s="274" t="s">
        <v>224</v>
      </c>
      <c r="FY3" s="274" t="s">
        <v>250</v>
      </c>
      <c r="FZ3" s="274" t="s">
        <v>251</v>
      </c>
      <c r="GA3" s="274" t="s">
        <v>252</v>
      </c>
      <c r="GB3" s="274" t="s">
        <v>253</v>
      </c>
      <c r="GC3" s="274" t="s">
        <v>229</v>
      </c>
      <c r="GD3" s="274" t="s">
        <v>230</v>
      </c>
    </row>
  </sheetData>
  <mergeCells count="6">
    <mergeCell ref="A1:A3"/>
    <mergeCell ref="B2:P2"/>
    <mergeCell ref="B1:GD1"/>
    <mergeCell ref="Q2:CR2"/>
    <mergeCell ref="CS2:DG2"/>
    <mergeCell ref="DH2:G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1B67-6C6F-4C30-A5BF-58D01D1643AB}">
  <dimension ref="A1:S3"/>
  <sheetViews>
    <sheetView workbookViewId="0">
      <selection activeCell="G14" sqref="G14"/>
    </sheetView>
  </sheetViews>
  <sheetFormatPr defaultColWidth="9" defaultRowHeight="14.4" x14ac:dyDescent="0.3"/>
  <cols>
    <col min="1" max="1" width="9" style="255"/>
    <col min="2" max="2" width="9" style="254"/>
    <col min="3" max="3" width="17.88671875" style="254" customWidth="1"/>
    <col min="4" max="4" width="9" style="254"/>
    <col min="5" max="5" width="17.88671875" style="254" customWidth="1"/>
    <col min="6" max="6" width="9" style="254"/>
    <col min="7" max="7" width="17.88671875" style="254" customWidth="1"/>
    <col min="8" max="8" width="9" style="254"/>
    <col min="9" max="9" width="17.88671875" style="254" customWidth="1"/>
    <col min="10" max="10" width="9" style="254"/>
    <col min="11" max="11" width="17.88671875" style="254" customWidth="1"/>
    <col min="12" max="12" width="9" style="254"/>
    <col min="13" max="13" width="17.88671875" style="254" customWidth="1"/>
    <col min="14" max="14" width="9" style="254"/>
    <col min="15" max="15" width="17.88671875" style="254" customWidth="1"/>
    <col min="16" max="16" width="9" style="254"/>
    <col min="17" max="17" width="17.88671875" style="254" customWidth="1"/>
    <col min="18" max="18" width="27.109375" style="254" customWidth="1"/>
    <col min="19" max="19" width="26.88671875" style="256" customWidth="1"/>
    <col min="20" max="16384" width="9" style="254"/>
  </cols>
  <sheetData>
    <row r="1" spans="1:19" ht="15" thickBot="1" x14ac:dyDescent="0.35">
      <c r="A1" s="341" t="s">
        <v>0</v>
      </c>
      <c r="B1" s="417" t="s">
        <v>153</v>
      </c>
      <c r="C1" s="418"/>
      <c r="D1" s="418"/>
      <c r="E1" s="418"/>
      <c r="F1" s="418"/>
      <c r="G1" s="418"/>
      <c r="H1" s="418"/>
      <c r="I1" s="418"/>
      <c r="J1" s="418"/>
      <c r="K1" s="418"/>
      <c r="L1" s="418"/>
      <c r="M1" s="418"/>
      <c r="N1" s="418"/>
      <c r="O1" s="418"/>
      <c r="P1" s="418"/>
      <c r="Q1" s="419"/>
      <c r="R1" s="431" t="s">
        <v>163</v>
      </c>
      <c r="S1" s="336" t="s">
        <v>164</v>
      </c>
    </row>
    <row r="2" spans="1:19" ht="15" thickBot="1" x14ac:dyDescent="0.35">
      <c r="A2" s="342"/>
      <c r="B2" s="417" t="s">
        <v>154</v>
      </c>
      <c r="C2" s="418"/>
      <c r="D2" s="418"/>
      <c r="E2" s="418"/>
      <c r="F2" s="418"/>
      <c r="G2" s="418"/>
      <c r="H2" s="418"/>
      <c r="I2" s="418"/>
      <c r="J2" s="418"/>
      <c r="K2" s="418"/>
      <c r="L2" s="418"/>
      <c r="M2" s="418"/>
      <c r="N2" s="418"/>
      <c r="O2" s="418"/>
      <c r="P2" s="418"/>
      <c r="Q2" s="419"/>
      <c r="R2" s="431"/>
      <c r="S2" s="432"/>
    </row>
    <row r="3" spans="1:19" ht="82.5" customHeight="1" thickBot="1" x14ac:dyDescent="0.35">
      <c r="A3" s="343"/>
      <c r="B3" s="274" t="s">
        <v>155</v>
      </c>
      <c r="C3" s="273" t="s">
        <v>133</v>
      </c>
      <c r="D3" s="274" t="s">
        <v>156</v>
      </c>
      <c r="E3" s="273" t="s">
        <v>133</v>
      </c>
      <c r="F3" s="274" t="s">
        <v>157</v>
      </c>
      <c r="G3" s="273" t="s">
        <v>133</v>
      </c>
      <c r="H3" s="274" t="s">
        <v>158</v>
      </c>
      <c r="I3" s="273" t="s">
        <v>133</v>
      </c>
      <c r="J3" s="274" t="s">
        <v>159</v>
      </c>
      <c r="K3" s="273" t="s">
        <v>133</v>
      </c>
      <c r="L3" s="274" t="s">
        <v>160</v>
      </c>
      <c r="M3" s="273" t="s">
        <v>133</v>
      </c>
      <c r="N3" s="274" t="s">
        <v>161</v>
      </c>
      <c r="O3" s="273" t="s">
        <v>133</v>
      </c>
      <c r="P3" s="274" t="s">
        <v>162</v>
      </c>
      <c r="Q3" s="273" t="s">
        <v>133</v>
      </c>
      <c r="R3" s="431"/>
      <c r="S3" s="432"/>
    </row>
  </sheetData>
  <mergeCells count="5">
    <mergeCell ref="A1:A3"/>
    <mergeCell ref="R1:R3"/>
    <mergeCell ref="S1:S3"/>
    <mergeCell ref="B1:Q1"/>
    <mergeCell ref="B2:Q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0FBD5-47D9-4762-AB63-04C008E0A370}">
  <dimension ref="A1:AL182"/>
  <sheetViews>
    <sheetView topLeftCell="A140" zoomScale="70" zoomScaleNormal="70" workbookViewId="0">
      <selection activeCell="M137" sqref="M137"/>
    </sheetView>
  </sheetViews>
  <sheetFormatPr defaultColWidth="9" defaultRowHeight="14.4" x14ac:dyDescent="0.3"/>
  <cols>
    <col min="1" max="1" width="25.109375" style="5" customWidth="1"/>
    <col min="2" max="2" width="26" style="5" customWidth="1"/>
    <col min="3" max="3" width="20.33203125" style="5" customWidth="1"/>
    <col min="4" max="4" width="9.44140625" style="5" bestFit="1" customWidth="1"/>
    <col min="5" max="5" width="9.44140625" style="4" bestFit="1" customWidth="1"/>
    <col min="6" max="8" width="9.44140625" style="5" bestFit="1" customWidth="1"/>
    <col min="9" max="9" width="10.6640625" style="5" customWidth="1"/>
    <col min="10" max="10" width="9" style="5" customWidth="1"/>
    <col min="11" max="18" width="9.44140625" style="5" bestFit="1" customWidth="1"/>
    <col min="19" max="32" width="9" style="5"/>
    <col min="33" max="33" width="9.44140625" style="5" customWidth="1"/>
    <col min="34" max="16384" width="9" style="5"/>
  </cols>
  <sheetData>
    <row r="1" spans="1:38" ht="15" thickBot="1" x14ac:dyDescent="0.35">
      <c r="A1" s="1" t="s">
        <v>54</v>
      </c>
      <c r="B1" s="2"/>
      <c r="C1" s="2">
        <f>COUNT('ส่วนที่ 1'!A:A)</f>
        <v>0</v>
      </c>
      <c r="D1" s="3" t="s">
        <v>55</v>
      </c>
    </row>
    <row r="2" spans="1:38" ht="15" thickBot="1" x14ac:dyDescent="0.35">
      <c r="H2" s="4"/>
      <c r="K2" s="4"/>
      <c r="L2" s="4"/>
      <c r="M2" s="4"/>
      <c r="N2" s="4"/>
      <c r="O2" s="4"/>
      <c r="P2" s="4"/>
      <c r="Q2" s="4"/>
      <c r="R2" s="4"/>
      <c r="S2" s="4"/>
      <c r="T2" s="4"/>
      <c r="U2" s="4"/>
      <c r="V2" s="4"/>
      <c r="W2" s="4"/>
      <c r="Y2" s="4"/>
      <c r="Z2" s="4"/>
      <c r="AA2" s="4"/>
      <c r="AB2" s="4"/>
      <c r="AC2" s="4"/>
      <c r="AD2" s="4"/>
      <c r="AE2" s="4"/>
      <c r="AF2" s="4"/>
      <c r="AG2" s="4"/>
      <c r="AH2" s="4"/>
      <c r="AI2" s="4"/>
      <c r="AJ2" s="4"/>
      <c r="AK2" s="4"/>
    </row>
    <row r="3" spans="1:38" ht="15" thickBot="1" x14ac:dyDescent="0.35">
      <c r="A3" s="6" t="s">
        <v>7</v>
      </c>
      <c r="B3" s="7"/>
      <c r="C3" s="7"/>
      <c r="D3" s="7"/>
      <c r="E3" s="8"/>
      <c r="G3" s="9"/>
      <c r="H3" s="9"/>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4"/>
    </row>
    <row r="4" spans="1:38" x14ac:dyDescent="0.3">
      <c r="A4" s="11" t="s">
        <v>18</v>
      </c>
      <c r="B4" s="12" t="s">
        <v>56</v>
      </c>
      <c r="C4" s="529">
        <f>MAX('ส่วนที่ 1'!I:I)</f>
        <v>0</v>
      </c>
      <c r="D4" s="542"/>
      <c r="F4" s="538" t="s">
        <v>26</v>
      </c>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539"/>
    </row>
    <row r="5" spans="1:38" x14ac:dyDescent="0.3">
      <c r="A5" s="13"/>
      <c r="B5" s="12" t="s">
        <v>57</v>
      </c>
      <c r="C5" s="529">
        <f>MIN('ส่วนที่ 1'!I:I)</f>
        <v>0</v>
      </c>
      <c r="D5" s="542"/>
      <c r="F5" s="601" t="s">
        <v>83</v>
      </c>
      <c r="G5" s="587"/>
      <c r="H5" s="589" t="s">
        <v>86</v>
      </c>
      <c r="I5" s="589" t="s">
        <v>61</v>
      </c>
      <c r="J5" s="582" t="s">
        <v>87</v>
      </c>
      <c r="K5" s="583"/>
      <c r="L5" s="584"/>
      <c r="M5" s="582" t="s">
        <v>89</v>
      </c>
      <c r="N5" s="583"/>
      <c r="O5" s="584"/>
      <c r="P5" s="582" t="s">
        <v>90</v>
      </c>
      <c r="Q5" s="583"/>
      <c r="R5" s="584"/>
      <c r="S5" s="582" t="s">
        <v>91</v>
      </c>
      <c r="T5" s="583"/>
      <c r="U5" s="583"/>
      <c r="V5" s="584"/>
      <c r="W5" s="582" t="s">
        <v>94</v>
      </c>
      <c r="X5" s="583"/>
      <c r="Y5" s="583"/>
      <c r="Z5" s="583"/>
      <c r="AA5" s="583"/>
      <c r="AB5" s="583"/>
      <c r="AC5" s="583"/>
      <c r="AD5" s="583"/>
      <c r="AE5" s="583"/>
      <c r="AF5" s="583"/>
      <c r="AG5" s="583"/>
      <c r="AH5" s="583"/>
      <c r="AI5" s="583"/>
      <c r="AJ5" s="616"/>
    </row>
    <row r="6" spans="1:38" ht="14.25" customHeight="1" x14ac:dyDescent="0.3">
      <c r="A6" s="14"/>
      <c r="B6" s="12" t="s">
        <v>58</v>
      </c>
      <c r="C6" s="543" t="e">
        <f>SUM('ส่วนที่ 1'!I:I)/C1</f>
        <v>#DIV/0!</v>
      </c>
      <c r="D6" s="544"/>
      <c r="F6" s="602"/>
      <c r="G6" s="603"/>
      <c r="H6" s="590"/>
      <c r="I6" s="590"/>
      <c r="J6" s="585" t="s">
        <v>60</v>
      </c>
      <c r="K6" s="589" t="s">
        <v>61</v>
      </c>
      <c r="L6" s="587" t="s">
        <v>88</v>
      </c>
      <c r="M6" s="585" t="s">
        <v>60</v>
      </c>
      <c r="N6" s="589" t="s">
        <v>61</v>
      </c>
      <c r="O6" s="589" t="s">
        <v>88</v>
      </c>
      <c r="P6" s="585" t="s">
        <v>60</v>
      </c>
      <c r="Q6" s="589" t="s">
        <v>61</v>
      </c>
      <c r="R6" s="587" t="s">
        <v>88</v>
      </c>
      <c r="S6" s="582" t="s">
        <v>92</v>
      </c>
      <c r="T6" s="584"/>
      <c r="U6" s="582" t="s">
        <v>93</v>
      </c>
      <c r="V6" s="584"/>
      <c r="W6" s="582" t="s">
        <v>95</v>
      </c>
      <c r="X6" s="583"/>
      <c r="Y6" s="582" t="s">
        <v>91</v>
      </c>
      <c r="Z6" s="583"/>
      <c r="AA6" s="582" t="s">
        <v>96</v>
      </c>
      <c r="AB6" s="584"/>
      <c r="AC6" s="582" t="s">
        <v>97</v>
      </c>
      <c r="AD6" s="583"/>
      <c r="AE6" s="15" t="s">
        <v>98</v>
      </c>
      <c r="AF6" s="16"/>
      <c r="AG6" s="582" t="s">
        <v>99</v>
      </c>
      <c r="AH6" s="583"/>
      <c r="AI6" s="582" t="s">
        <v>100</v>
      </c>
      <c r="AJ6" s="616"/>
    </row>
    <row r="7" spans="1:38" x14ac:dyDescent="0.3">
      <c r="A7" s="17" t="s">
        <v>80</v>
      </c>
      <c r="B7" s="18" t="s">
        <v>56</v>
      </c>
      <c r="C7" s="486">
        <f>MAX('ส่วนที่ 1'!T:T)</f>
        <v>0</v>
      </c>
      <c r="D7" s="545"/>
      <c r="F7" s="604"/>
      <c r="G7" s="605"/>
      <c r="H7" s="591"/>
      <c r="I7" s="591"/>
      <c r="J7" s="586"/>
      <c r="K7" s="591"/>
      <c r="L7" s="605"/>
      <c r="M7" s="586"/>
      <c r="N7" s="591"/>
      <c r="O7" s="591"/>
      <c r="P7" s="586"/>
      <c r="Q7" s="591"/>
      <c r="R7" s="588"/>
      <c r="S7" s="19" t="s">
        <v>60</v>
      </c>
      <c r="T7" s="20" t="s">
        <v>61</v>
      </c>
      <c r="U7" s="20" t="s">
        <v>60</v>
      </c>
      <c r="V7" s="20" t="s">
        <v>61</v>
      </c>
      <c r="W7" s="19" t="s">
        <v>60</v>
      </c>
      <c r="X7" s="19" t="s">
        <v>61</v>
      </c>
      <c r="Y7" s="19" t="s">
        <v>60</v>
      </c>
      <c r="Z7" s="19" t="s">
        <v>61</v>
      </c>
      <c r="AA7" s="19" t="s">
        <v>60</v>
      </c>
      <c r="AB7" s="19" t="s">
        <v>61</v>
      </c>
      <c r="AC7" s="19" t="s">
        <v>60</v>
      </c>
      <c r="AD7" s="19" t="s">
        <v>61</v>
      </c>
      <c r="AE7" s="19" t="s">
        <v>60</v>
      </c>
      <c r="AF7" s="19" t="s">
        <v>61</v>
      </c>
      <c r="AG7" s="19" t="s">
        <v>60</v>
      </c>
      <c r="AH7" s="20" t="s">
        <v>61</v>
      </c>
      <c r="AI7" s="19" t="s">
        <v>60</v>
      </c>
      <c r="AJ7" s="21" t="s">
        <v>61</v>
      </c>
    </row>
    <row r="8" spans="1:38" x14ac:dyDescent="0.3">
      <c r="A8" s="22"/>
      <c r="B8" s="18" t="s">
        <v>57</v>
      </c>
      <c r="C8" s="486">
        <f>MIN('ส่วนที่ 1'!T:T)</f>
        <v>0</v>
      </c>
      <c r="D8" s="545"/>
      <c r="F8" s="556" t="s">
        <v>27</v>
      </c>
      <c r="G8" s="557"/>
      <c r="H8" s="23">
        <f>SUM(COUNTIF('ส่วนที่ 1'!AB:AB,{"1","2"}))</f>
        <v>0</v>
      </c>
      <c r="I8" s="24" t="e">
        <f>(H8*100)/C1</f>
        <v>#DIV/0!</v>
      </c>
      <c r="J8" s="23">
        <f>SUM(COUNTIF('ส่วนที่ 1'!Y:Y,"&gt;0"))</f>
        <v>0</v>
      </c>
      <c r="K8" s="23" t="e">
        <f t="shared" ref="K8:K14" si="0">(J8*100)/SUM(J8,M8,P8)</f>
        <v>#DIV/0!</v>
      </c>
      <c r="L8" s="23" t="e">
        <f>SUM('ส่วนที่ 1'!Y:Y)/J8</f>
        <v>#DIV/0!</v>
      </c>
      <c r="M8" s="23">
        <f>SUM(COUNTIF('ส่วนที่ 1'!Z:Z,"&gt;0"))</f>
        <v>0</v>
      </c>
      <c r="N8" s="23" t="e">
        <f t="shared" ref="N8:N14" si="1">(M8*100)/SUM(J8,M8,P8)</f>
        <v>#DIV/0!</v>
      </c>
      <c r="O8" s="23" t="e">
        <f>SUM('ส่วนที่ 1'!Z:Z)/M8</f>
        <v>#DIV/0!</v>
      </c>
      <c r="P8" s="23">
        <f>SUM(COUNTIF('ส่วนที่ 1'!AA:AA,"&gt;0"))</f>
        <v>0</v>
      </c>
      <c r="Q8" s="23" t="e">
        <f t="shared" ref="Q8:Q14" si="2">SUM(P8*100)/SUM(J8,M8,P8)</f>
        <v>#DIV/0!</v>
      </c>
      <c r="R8" s="25" t="e">
        <f>SUM('ส่วนที่ 1'!AA:AA)/P8</f>
        <v>#DIV/0!</v>
      </c>
      <c r="S8" s="23">
        <f>COUNTIF('ส่วนที่ 1'!AB:AB,"1")</f>
        <v>0</v>
      </c>
      <c r="T8" s="26" t="e">
        <f>(S8*100)/SUM(S8,U8)</f>
        <v>#DIV/0!</v>
      </c>
      <c r="U8" s="26">
        <f>COUNTIF('ส่วนที่ 1'!AB:AB,"2")</f>
        <v>0</v>
      </c>
      <c r="V8" s="26" t="e">
        <f>(U8*100)/SUM(U8,S8)</f>
        <v>#DIV/0!</v>
      </c>
      <c r="W8" s="23">
        <f>COUNTIF('ส่วนที่ 1'!AC:AC,"1")</f>
        <v>0</v>
      </c>
      <c r="X8" s="23" t="e">
        <f>(W8*100)/SUM(W8,Y8,AA8,AC8,AE8,AG8,AI8)</f>
        <v>#DIV/0!</v>
      </c>
      <c r="Y8" s="23">
        <f>COUNTIF('ส่วนที่ 1'!AC:AC,"2")</f>
        <v>0</v>
      </c>
      <c r="Z8" s="23" t="e">
        <f>(Y8*100)/SUM(W8,Y8,AA8,AC8,AE8,AG8,AI8)</f>
        <v>#DIV/0!</v>
      </c>
      <c r="AA8" s="23">
        <f>COUNTIF('ส่วนที่ 1'!AC:AC,"3")</f>
        <v>0</v>
      </c>
      <c r="AB8" s="23" t="e">
        <f>(AA8*100)/SUM(S8,U8,W8,Y8,AA8,AC8,AE8,AG8,AI8)</f>
        <v>#DIV/0!</v>
      </c>
      <c r="AC8" s="23">
        <f>COUNTIF('ส่วนที่ 1'!AC:AC,"4")</f>
        <v>0</v>
      </c>
      <c r="AD8" s="23" t="e">
        <f>(AC8*100)/SUM(W8,Y8,AA8,AC8,AE8,AG8,AI8)</f>
        <v>#DIV/0!</v>
      </c>
      <c r="AE8" s="23">
        <f>COUNTIF('ส่วนที่ 1'!AC:AC,"5")</f>
        <v>0</v>
      </c>
      <c r="AF8" s="23" t="e">
        <f>(AE8*100)/SUM(W8,Y8,AA8,AC8,AE8,AG8,AI8)</f>
        <v>#DIV/0!</v>
      </c>
      <c r="AG8" s="23">
        <f>COUNTIF('ส่วนที่ 1'!AC:AC,"6")</f>
        <v>0</v>
      </c>
      <c r="AH8" s="26" t="e">
        <f>(AG8*100)/SUM(W8,Y8,AA8,AC8,AE8,AG8,AI8)</f>
        <v>#DIV/0!</v>
      </c>
      <c r="AI8" s="23">
        <f>COUNTIF('ส่วนที่ 1'!AC:AC,"7")</f>
        <v>0</v>
      </c>
      <c r="AJ8" s="27" t="e">
        <f>(AI8*100)/SUM(W8,Y8,AA8,AC8,AE8,AG8,AI8)</f>
        <v>#DIV/0!</v>
      </c>
      <c r="AK8" s="4"/>
    </row>
    <row r="9" spans="1:38" x14ac:dyDescent="0.3">
      <c r="A9" s="28"/>
      <c r="B9" s="18" t="s">
        <v>58</v>
      </c>
      <c r="C9" s="546" t="e">
        <f>SUM('ส่วนที่ 1'!T:T)/C1</f>
        <v>#DIV/0!</v>
      </c>
      <c r="D9" s="547"/>
      <c r="F9" s="592" t="s">
        <v>33</v>
      </c>
      <c r="G9" s="593"/>
      <c r="H9" s="29">
        <f>SUM(COUNTIF('ส่วนที่ 1'!AG:AG,{"1","2"}))</f>
        <v>0</v>
      </c>
      <c r="I9" s="30" t="e">
        <f>(H9*100)/C1</f>
        <v>#DIV/0!</v>
      </c>
      <c r="J9" s="29">
        <f>SUM(COUNTIF('ส่วนที่ 1'!AD:AD,"&gt;0"))</f>
        <v>0</v>
      </c>
      <c r="K9" s="29" t="e">
        <f t="shared" si="0"/>
        <v>#DIV/0!</v>
      </c>
      <c r="L9" s="29" t="e">
        <f>SUM('ส่วนที่ 1'!AD:AD)/J9</f>
        <v>#DIV/0!</v>
      </c>
      <c r="M9" s="29">
        <f>SUM(COUNTIF('ส่วนที่ 1'!AE:AE,"&gt;0"))</f>
        <v>0</v>
      </c>
      <c r="N9" s="29" t="e">
        <f t="shared" si="1"/>
        <v>#DIV/0!</v>
      </c>
      <c r="O9" s="29" t="e">
        <f>SUM('ส่วนที่ 1'!AE:AE)/M9</f>
        <v>#DIV/0!</v>
      </c>
      <c r="P9" s="29">
        <f>SUM(COUNT('ส่วนที่ 1'!AF:AF,"&gt;0"))</f>
        <v>0</v>
      </c>
      <c r="Q9" s="29" t="e">
        <f t="shared" si="2"/>
        <v>#DIV/0!</v>
      </c>
      <c r="R9" s="31" t="e">
        <f>SUM('ส่วนที่ 1'!AF:AF)/P9</f>
        <v>#DIV/0!</v>
      </c>
      <c r="S9" s="29">
        <f>COUNTIF('ส่วนที่ 1'!AG:AG,"1")</f>
        <v>0</v>
      </c>
      <c r="T9" s="32" t="e">
        <f t="shared" ref="T9:T25" si="3">(S9*100)/SUM(S9,U9)</f>
        <v>#DIV/0!</v>
      </c>
      <c r="U9" s="32">
        <f>COUNTIF('ส่วนที่ 1'!AG:AG,"2")</f>
        <v>0</v>
      </c>
      <c r="V9" s="32" t="e">
        <f t="shared" ref="V9:V23" si="4">(U9*100)/SUM(U9,S9)</f>
        <v>#DIV/0!</v>
      </c>
      <c r="W9" s="29">
        <f>COUNTIF('ส่วนที่ 1'!AH:AH,"1")</f>
        <v>0</v>
      </c>
      <c r="X9" s="29" t="e">
        <f t="shared" ref="X9:X25" si="5">(W9*100)/SUM(W9,Y9,AA9,AC9,AE9,AG9,AI9)</f>
        <v>#DIV/0!</v>
      </c>
      <c r="Y9" s="29">
        <f>COUNTIF('ส่วนที่ 1'!AH:AH,"2")</f>
        <v>0</v>
      </c>
      <c r="Z9" s="29" t="e">
        <f t="shared" ref="Z9:Z25" si="6">(Y9*100)/SUM(W9,Y9,AA9,AC9,AE9,AG9,AI9)</f>
        <v>#DIV/0!</v>
      </c>
      <c r="AA9" s="29">
        <f>COUNTIF('ส่วนที่ 1'!AH:AH,"3")</f>
        <v>0</v>
      </c>
      <c r="AB9" s="29" t="e">
        <f t="shared" ref="AB9:AB25" si="7">(AA9*100)/SUM(S9,U9,W9,Y9,AA9,AC9,AE9,AG9,AI9)</f>
        <v>#DIV/0!</v>
      </c>
      <c r="AC9" s="29">
        <f>COUNTIF('ส่วนที่ 1'!AH:AH,"4")</f>
        <v>0</v>
      </c>
      <c r="AD9" s="29" t="e">
        <f t="shared" ref="AD9:AD25" si="8">(AC9*100)/SUM(W9,Y9,AA9,AC9,AE9,AG9,AI9)</f>
        <v>#DIV/0!</v>
      </c>
      <c r="AE9" s="29">
        <f>COUNTIF('ส่วนที่ 1'!AH:AH,"5")</f>
        <v>0</v>
      </c>
      <c r="AF9" s="29" t="e">
        <f t="shared" ref="AF9:AF25" si="9">(AE9*100)/SUM(W9,Y9,AA9,AC9,AE9,AG9,AI9)</f>
        <v>#DIV/0!</v>
      </c>
      <c r="AG9" s="29">
        <f>COUNTIF('ส่วนที่ 1'!AH:AH,"6")</f>
        <v>0</v>
      </c>
      <c r="AH9" s="32" t="e">
        <f t="shared" ref="AH9:AH25" si="10">(AG9*100)/SUM(W9,Y9,AA9,AC9,AE9,AG9,AI9)</f>
        <v>#DIV/0!</v>
      </c>
      <c r="AI9" s="29">
        <f>COUNTIF('ส่วนที่ 1'!AH:AH,"7")</f>
        <v>0</v>
      </c>
      <c r="AJ9" s="33" t="e">
        <f t="shared" ref="AJ9:AJ25" si="11">(AI9*100)/SUM(W9,Y9,AA9,AC9,AE9,AG9,AI9)</f>
        <v>#DIV/0!</v>
      </c>
    </row>
    <row r="10" spans="1:38" x14ac:dyDescent="0.3">
      <c r="A10" s="34" t="s">
        <v>19</v>
      </c>
      <c r="B10" s="35" t="s">
        <v>56</v>
      </c>
      <c r="C10" s="548">
        <f>MAX('ส่วนที่ 1'!U:U)</f>
        <v>0</v>
      </c>
      <c r="D10" s="549"/>
      <c r="F10" s="594" t="s">
        <v>34</v>
      </c>
      <c r="G10" s="487"/>
      <c r="H10" s="36">
        <f>SUM(COUNTIF('ส่วนที่ 1'!AL:AL,{"1","2"}))</f>
        <v>0</v>
      </c>
      <c r="I10" s="37" t="e">
        <f>(H10*100)/C1</f>
        <v>#DIV/0!</v>
      </c>
      <c r="J10" s="36">
        <f>SUM(COUNTIF('ส่วนที่ 1'!AI:AI,"&gt;0"))</f>
        <v>0</v>
      </c>
      <c r="K10" s="36" t="e">
        <f t="shared" si="0"/>
        <v>#DIV/0!</v>
      </c>
      <c r="L10" s="36" t="e">
        <f>SUM('ส่วนที่ 1'!AI:AI)/J10</f>
        <v>#DIV/0!</v>
      </c>
      <c r="M10" s="36">
        <f>SUM(COUNTIF('ส่วนที่ 1'!AJ:AJ,"&gt;0"))</f>
        <v>0</v>
      </c>
      <c r="N10" s="36" t="e">
        <f t="shared" si="1"/>
        <v>#DIV/0!</v>
      </c>
      <c r="O10" s="36" t="e">
        <f>SUM('ส่วนที่ 1'!AJ:AJ)/M10</f>
        <v>#DIV/0!</v>
      </c>
      <c r="P10" s="36">
        <f>SUM(COUNTIF('ส่วนที่ 1'!AK:AK,"&gt;0"))</f>
        <v>0</v>
      </c>
      <c r="Q10" s="36" t="e">
        <f t="shared" si="2"/>
        <v>#DIV/0!</v>
      </c>
      <c r="R10" s="38" t="e">
        <f>SUM('ส่วนที่ 1'!AK:AK)/P10</f>
        <v>#DIV/0!</v>
      </c>
      <c r="S10" s="36">
        <f>COUNTIF('ส่วนที่ 1'!AL:AL,"1")</f>
        <v>0</v>
      </c>
      <c r="T10" s="39" t="e">
        <f t="shared" si="3"/>
        <v>#DIV/0!</v>
      </c>
      <c r="U10" s="39">
        <f>COUNTIF('ส่วนที่ 1'!AL:AL,"2")</f>
        <v>0</v>
      </c>
      <c r="V10" s="39" t="e">
        <f t="shared" si="4"/>
        <v>#DIV/0!</v>
      </c>
      <c r="W10" s="36">
        <f>COUNTIF('ส่วนที่ 1'!AM:AM,"1")</f>
        <v>0</v>
      </c>
      <c r="X10" s="36" t="e">
        <f t="shared" si="5"/>
        <v>#DIV/0!</v>
      </c>
      <c r="Y10" s="36">
        <f>COUNTIF('ส่วนที่ 1'!AM:AM,"2")</f>
        <v>0</v>
      </c>
      <c r="Z10" s="36" t="e">
        <f t="shared" si="6"/>
        <v>#DIV/0!</v>
      </c>
      <c r="AA10" s="36">
        <f>COUNTIF('ส่วนที่ 1'!AM:AM,"3")</f>
        <v>0</v>
      </c>
      <c r="AB10" s="36" t="e">
        <f t="shared" si="7"/>
        <v>#DIV/0!</v>
      </c>
      <c r="AC10" s="36">
        <f>COUNTIF('ส่วนที่ 1'!AM:AM,"4")</f>
        <v>0</v>
      </c>
      <c r="AD10" s="36" t="e">
        <f t="shared" si="8"/>
        <v>#DIV/0!</v>
      </c>
      <c r="AE10" s="36">
        <f>COUNTIF('ส่วนที่ 1'!AM:AM,"5")</f>
        <v>0</v>
      </c>
      <c r="AF10" s="36" t="e">
        <f t="shared" si="9"/>
        <v>#DIV/0!</v>
      </c>
      <c r="AG10" s="36">
        <f>COUNTIF('ส่วนที่ 1'!AM:AM,"6")</f>
        <v>0</v>
      </c>
      <c r="AH10" s="39" t="e">
        <f t="shared" si="10"/>
        <v>#DIV/0!</v>
      </c>
      <c r="AI10" s="36">
        <f>COUNTIF('ส่วนที่ 1'!AM:AM,"7")</f>
        <v>0</v>
      </c>
      <c r="AJ10" s="40" t="e">
        <f t="shared" si="11"/>
        <v>#DIV/0!</v>
      </c>
    </row>
    <row r="11" spans="1:38" x14ac:dyDescent="0.3">
      <c r="A11" s="41"/>
      <c r="B11" s="35" t="s">
        <v>57</v>
      </c>
      <c r="C11" s="550">
        <f>MIN('ส่วนที่ 1'!U:U)</f>
        <v>0</v>
      </c>
      <c r="D11" s="551"/>
      <c r="F11" s="595" t="s">
        <v>35</v>
      </c>
      <c r="G11" s="596"/>
      <c r="H11" s="42">
        <f>SUM(COUNTIF('ส่วนที่ 1'!AR:AR,{"1","2"}))+SUM(COUNTIFS('ส่วนที่ 1'!AR:AR,"",'ส่วนที่ 1'!AX:AX,{"1","2"}))</f>
        <v>0</v>
      </c>
      <c r="I11" s="43" t="e">
        <f>(H11*100)/C1</f>
        <v>#DIV/0!</v>
      </c>
      <c r="J11" s="42">
        <f>SUM(COUNTIF('ส่วนที่ 1'!AO:AO,{"&gt;0"}))+SUM(COUNTIFS('ส่วนที่ 1'!AO:AO,{"0",""},'ส่วนที่ 1'!AU:AU,{"&gt;0"}))</f>
        <v>0</v>
      </c>
      <c r="K11" s="43" t="e">
        <f t="shared" si="0"/>
        <v>#DIV/0!</v>
      </c>
      <c r="L11" s="42" t="e">
        <f>SUM('ส่วนที่ 1'!AO:AO,'ส่วนที่ 1'!AU:AU)/J11</f>
        <v>#DIV/0!</v>
      </c>
      <c r="M11" s="42">
        <f>SUM(COUNTIF('ส่วนที่ 1'!AP:AP,{"&gt;0"}))+SUM(COUNTIFS('ส่วนที่ 1'!AP:AP,{"0",""},'ส่วนที่ 1'!AV:AV,{"&gt;0"}))</f>
        <v>0</v>
      </c>
      <c r="N11" s="43" t="e">
        <f t="shared" si="1"/>
        <v>#DIV/0!</v>
      </c>
      <c r="O11" s="42" t="e">
        <f>SUM('ส่วนที่ 1'!AP:AP,'ส่วนที่ 1'!AV:AV)/M11</f>
        <v>#DIV/0!</v>
      </c>
      <c r="P11" s="42">
        <f>SUM(COUNTIF('ส่วนที่ 1'!AQ:AQ,{"&gt;0"}))+SUM(COUNTIFS('ส่วนที่ 1'!AQ:AQ,{"0",""},'ส่วนที่ 1'!AW:AW,{"&gt;0"}))</f>
        <v>0</v>
      </c>
      <c r="Q11" s="43" t="e">
        <f t="shared" si="2"/>
        <v>#DIV/0!</v>
      </c>
      <c r="R11" s="44" t="e">
        <f>SUM('ส่วนที่ 1'!AQ:AQ,'ส่วนที่ 1'!AW:AW)/P11</f>
        <v>#DIV/0!</v>
      </c>
      <c r="S11" s="42">
        <f>COUNTIF('ส่วนที่ 1'!AS:AS,"1")+COUNTIF('ส่วนที่ 1'!AY:AY,"1")</f>
        <v>0</v>
      </c>
      <c r="T11" s="45" t="e">
        <f t="shared" si="3"/>
        <v>#DIV/0!</v>
      </c>
      <c r="U11" s="45">
        <f>COUNTIF('ส่วนที่ 1'!AS:AS,"2")+COUNTIF('ส่วนที่ 1'!AY:AY,"2")</f>
        <v>0</v>
      </c>
      <c r="V11" s="45" t="e">
        <f t="shared" si="4"/>
        <v>#DIV/0!</v>
      </c>
      <c r="W11" s="42">
        <f>COUNTIF('ส่วนที่ 1'!AS:AS,"1")+COUNTIF('ส่วนที่ 1'!AY:AY,"1")</f>
        <v>0</v>
      </c>
      <c r="X11" s="42" t="e">
        <f t="shared" si="5"/>
        <v>#DIV/0!</v>
      </c>
      <c r="Y11" s="42">
        <f>COUNTIF('ส่วนที่ 1'!AS:AS,"2")+COUNTIF('ส่วนที่ 1'!AY:AY,"2")</f>
        <v>0</v>
      </c>
      <c r="Z11" s="42" t="e">
        <f t="shared" si="6"/>
        <v>#DIV/0!</v>
      </c>
      <c r="AA11" s="42">
        <f>COUNTIF('ส่วนที่ 1'!AS:AS,"3")+COUNTIF('ส่วนที่ 1'!AY:AY,"3")</f>
        <v>0</v>
      </c>
      <c r="AB11" s="42" t="e">
        <f t="shared" si="7"/>
        <v>#DIV/0!</v>
      </c>
      <c r="AC11" s="42">
        <f>COUNTIF('ส่วนที่ 1'!AS:AS,"4")+COUNTIF('ส่วนที่ 1'!AY:AY,"4")</f>
        <v>0</v>
      </c>
      <c r="AD11" s="42" t="e">
        <f t="shared" si="8"/>
        <v>#DIV/0!</v>
      </c>
      <c r="AE11" s="42">
        <f>COUNTIF('ส่วนที่ 1'!AS:AS,"5")+COUNTIF('ส่วนที่ 1'!AY:AY,"5")</f>
        <v>0</v>
      </c>
      <c r="AF11" s="42" t="e">
        <f t="shared" si="9"/>
        <v>#DIV/0!</v>
      </c>
      <c r="AG11" s="42">
        <f>COUNTIF('ส่วนที่ 1'!AS:AS,"6")+COUNTIF('ส่วนที่ 1'!AY:AY,"6")</f>
        <v>0</v>
      </c>
      <c r="AH11" s="45" t="e">
        <f t="shared" si="10"/>
        <v>#DIV/0!</v>
      </c>
      <c r="AI11" s="42">
        <f>COUNTIF('ส่วนที่ 1'!AS:AS,"7")+COUNTIF('ส่วนที่ 1'!AY:AY,"7")</f>
        <v>0</v>
      </c>
      <c r="AJ11" s="46" t="e">
        <f t="shared" si="11"/>
        <v>#DIV/0!</v>
      </c>
    </row>
    <row r="12" spans="1:38" x14ac:dyDescent="0.3">
      <c r="A12" s="47"/>
      <c r="B12" s="35" t="s">
        <v>58</v>
      </c>
      <c r="C12" s="558" t="e">
        <f>SUM('ส่วนที่ 1'!U:U)/C1</f>
        <v>#DIV/0!</v>
      </c>
      <c r="D12" s="559"/>
      <c r="F12" s="597" t="s">
        <v>37</v>
      </c>
      <c r="G12" s="598"/>
      <c r="H12" s="48">
        <f>SUM(COUNTIF('ส่วนที่ 1'!BC:BC,{"1","2"}))</f>
        <v>0</v>
      </c>
      <c r="I12" s="49" t="e">
        <f>(H12*100)/C1</f>
        <v>#DIV/0!</v>
      </c>
      <c r="J12" s="48">
        <f>SUM(COUNTIF('ส่วนที่ 1'!AZ:AZ,"&gt;0"))</f>
        <v>0</v>
      </c>
      <c r="K12" s="48" t="e">
        <f t="shared" si="0"/>
        <v>#DIV/0!</v>
      </c>
      <c r="L12" s="48" t="e">
        <f>SUM('ส่วนที่ 1'!AZ:AZ)/J12</f>
        <v>#DIV/0!</v>
      </c>
      <c r="M12" s="48">
        <f>SUM(COUNT('ส่วนที่ 1'!BA:BA))</f>
        <v>0</v>
      </c>
      <c r="N12" s="48" t="e">
        <f t="shared" si="1"/>
        <v>#DIV/0!</v>
      </c>
      <c r="O12" s="48" t="e">
        <f>SUM('ส่วนที่ 1'!BA:BA)/M12</f>
        <v>#DIV/0!</v>
      </c>
      <c r="P12" s="48">
        <f>SUM(COUNTIF('ส่วนที่ 1'!BB:BB,"&gt;0"))</f>
        <v>0</v>
      </c>
      <c r="Q12" s="48" t="e">
        <f t="shared" si="2"/>
        <v>#DIV/0!</v>
      </c>
      <c r="R12" s="50" t="e">
        <f>SUM('ส่วนที่ 1'!BB:BB)/P12</f>
        <v>#DIV/0!</v>
      </c>
      <c r="S12" s="48">
        <f>COUNTIF('ส่วนที่ 1'!BC:BC,"1")</f>
        <v>0</v>
      </c>
      <c r="T12" s="51" t="e">
        <f t="shared" si="3"/>
        <v>#DIV/0!</v>
      </c>
      <c r="U12" s="51">
        <f>COUNTIF('ส่วนที่ 1'!BC:BC,"2")</f>
        <v>0</v>
      </c>
      <c r="V12" s="51" t="e">
        <f t="shared" si="4"/>
        <v>#DIV/0!</v>
      </c>
      <c r="W12" s="48">
        <f>COUNTIF('ส่วนที่ 1'!BD:BD,"1")</f>
        <v>0</v>
      </c>
      <c r="X12" s="48" t="e">
        <f t="shared" si="5"/>
        <v>#DIV/0!</v>
      </c>
      <c r="Y12" s="48">
        <f>COUNTIF('ส่วนที่ 1'!BD:BD,"2")</f>
        <v>0</v>
      </c>
      <c r="Z12" s="48" t="e">
        <f t="shared" si="6"/>
        <v>#DIV/0!</v>
      </c>
      <c r="AA12" s="48">
        <f>COUNTIF('ส่วนที่ 1'!BD:BD,"3")</f>
        <v>0</v>
      </c>
      <c r="AB12" s="48" t="e">
        <f t="shared" si="7"/>
        <v>#DIV/0!</v>
      </c>
      <c r="AC12" s="48">
        <f>COUNTIF('ส่วนที่ 1'!BD:BD,"4")</f>
        <v>0</v>
      </c>
      <c r="AD12" s="48" t="e">
        <f t="shared" si="8"/>
        <v>#DIV/0!</v>
      </c>
      <c r="AE12" s="48">
        <f>COUNTIF('ส่วนที่ 1'!BD:BD,"5")</f>
        <v>0</v>
      </c>
      <c r="AF12" s="48" t="e">
        <f t="shared" si="9"/>
        <v>#DIV/0!</v>
      </c>
      <c r="AG12" s="48">
        <f>COUNTIF('ส่วนที่ 1'!BD:BD,"6")</f>
        <v>0</v>
      </c>
      <c r="AH12" s="51" t="e">
        <f t="shared" si="10"/>
        <v>#DIV/0!</v>
      </c>
      <c r="AI12" s="48">
        <f>COUNTIF('ส่วนที่ 1'!BD:BD,"7")</f>
        <v>0</v>
      </c>
      <c r="AJ12" s="52" t="e">
        <f t="shared" si="11"/>
        <v>#DIV/0!</v>
      </c>
    </row>
    <row r="13" spans="1:38" x14ac:dyDescent="0.3">
      <c r="A13" s="53" t="s">
        <v>20</v>
      </c>
      <c r="B13" s="54" t="s">
        <v>56</v>
      </c>
      <c r="C13" s="510">
        <f>MAX('ส่วนที่ 1'!V:V)</f>
        <v>0</v>
      </c>
      <c r="D13" s="512"/>
      <c r="F13" s="599" t="s">
        <v>38</v>
      </c>
      <c r="G13" s="600"/>
      <c r="H13" s="55">
        <f>SUM(COUNTIF('ส่วนที่ 1'!BH:BH,{"1","2"}))</f>
        <v>0</v>
      </c>
      <c r="I13" s="56" t="e">
        <f>(H13*100)/C1</f>
        <v>#DIV/0!</v>
      </c>
      <c r="J13" s="55">
        <f>SUM(COUNTIF('ส่วนที่ 1'!BE:BE,"&gt;0"))</f>
        <v>0</v>
      </c>
      <c r="K13" s="55" t="e">
        <f t="shared" si="0"/>
        <v>#DIV/0!</v>
      </c>
      <c r="L13" s="55" t="e">
        <f>SUM('ส่วนที่ 1'!BE:BE)/J13</f>
        <v>#DIV/0!</v>
      </c>
      <c r="M13" s="55">
        <f>SUM(COUNT('ส่วนที่ 1'!BF:BF))</f>
        <v>0</v>
      </c>
      <c r="N13" s="55" t="e">
        <f t="shared" si="1"/>
        <v>#DIV/0!</v>
      </c>
      <c r="O13" s="55" t="e">
        <f>SUM('ส่วนที่ 1'!BF:BF)/M13</f>
        <v>#DIV/0!</v>
      </c>
      <c r="P13" s="55">
        <f>SUM(COUNT('ส่วนที่ 1'!BG:BG,"&gt;0"))</f>
        <v>0</v>
      </c>
      <c r="Q13" s="55" t="e">
        <f t="shared" si="2"/>
        <v>#DIV/0!</v>
      </c>
      <c r="R13" s="57" t="e">
        <f>SUM('ส่วนที่ 1'!BG:BG)/P13</f>
        <v>#DIV/0!</v>
      </c>
      <c r="S13" s="55">
        <f>COUNTIF('ส่วนที่ 1'!BH:BH,"1")</f>
        <v>0</v>
      </c>
      <c r="T13" s="58" t="e">
        <f t="shared" si="3"/>
        <v>#DIV/0!</v>
      </c>
      <c r="U13" s="58">
        <f>COUNTIF('ส่วนที่ 1'!BH:BH,"2")</f>
        <v>0</v>
      </c>
      <c r="V13" s="58" t="e">
        <f t="shared" si="4"/>
        <v>#DIV/0!</v>
      </c>
      <c r="W13" s="55">
        <f>COUNTIF('ส่วนที่ 1'!BI:BI,"1")</f>
        <v>0</v>
      </c>
      <c r="X13" s="55" t="e">
        <f t="shared" si="5"/>
        <v>#DIV/0!</v>
      </c>
      <c r="Y13" s="55">
        <f>COUNTIF('ส่วนที่ 1'!BI:BI,"2")</f>
        <v>0</v>
      </c>
      <c r="Z13" s="55" t="e">
        <f t="shared" si="6"/>
        <v>#DIV/0!</v>
      </c>
      <c r="AA13" s="55">
        <f>COUNTIF('ส่วนที่ 1'!BI:BI,"3")</f>
        <v>0</v>
      </c>
      <c r="AB13" s="55" t="e">
        <f t="shared" si="7"/>
        <v>#DIV/0!</v>
      </c>
      <c r="AC13" s="55">
        <f>COUNTIF('ส่วนที่ 1'!BI:BI,"4")</f>
        <v>0</v>
      </c>
      <c r="AD13" s="55" t="e">
        <f t="shared" si="8"/>
        <v>#DIV/0!</v>
      </c>
      <c r="AE13" s="55">
        <f>COUNTIF('ส่วนที่ 1'!BI:BI,"5")</f>
        <v>0</v>
      </c>
      <c r="AF13" s="55" t="e">
        <f t="shared" si="9"/>
        <v>#DIV/0!</v>
      </c>
      <c r="AG13" s="55">
        <f>COUNTIF('ส่วนที่ 1'!BI:BI,"6")</f>
        <v>0</v>
      </c>
      <c r="AH13" s="58" t="e">
        <f t="shared" si="10"/>
        <v>#DIV/0!</v>
      </c>
      <c r="AI13" s="55">
        <f>COUNTIF('ส่วนที่ 1'!BI:BI,"7")</f>
        <v>0</v>
      </c>
      <c r="AJ13" s="59" t="e">
        <f t="shared" si="11"/>
        <v>#DIV/0!</v>
      </c>
    </row>
    <row r="14" spans="1:38" x14ac:dyDescent="0.3">
      <c r="A14" s="60"/>
      <c r="B14" s="54" t="s">
        <v>57</v>
      </c>
      <c r="C14" s="510">
        <f>MIN('ส่วนที่ 1'!V:V)</f>
        <v>0</v>
      </c>
      <c r="D14" s="512"/>
      <c r="F14" s="606" t="s">
        <v>84</v>
      </c>
      <c r="G14" s="607"/>
      <c r="H14" s="61">
        <f>SUM(COUNTIF('ส่วนที่ 1'!BM:BM,{"1","2"}))</f>
        <v>0</v>
      </c>
      <c r="I14" s="62" t="e">
        <f>(H14*100)/C1</f>
        <v>#DIV/0!</v>
      </c>
      <c r="J14" s="61">
        <f>SUM(COUNTIF('ส่วนที่ 1'!BJ:BJ,"&gt;0"))</f>
        <v>0</v>
      </c>
      <c r="K14" s="61" t="e">
        <f t="shared" si="0"/>
        <v>#DIV/0!</v>
      </c>
      <c r="L14" s="61" t="e">
        <f>SUM('ส่วนที่ 1'!BJ:BJ)/J14</f>
        <v>#DIV/0!</v>
      </c>
      <c r="M14" s="61">
        <f>SUM(COUNT('ส่วนที่ 1'!BK:BK))</f>
        <v>0</v>
      </c>
      <c r="N14" s="61" t="e">
        <f t="shared" si="1"/>
        <v>#DIV/0!</v>
      </c>
      <c r="O14" s="61" t="e">
        <f>SUM('ส่วนที่ 1'!BK:BK)/M14</f>
        <v>#DIV/0!</v>
      </c>
      <c r="P14" s="61">
        <f>SUM(COUNT('ส่วนที่ 1'!BL:BL,"&gt;0"))</f>
        <v>0</v>
      </c>
      <c r="Q14" s="61" t="e">
        <f t="shared" si="2"/>
        <v>#DIV/0!</v>
      </c>
      <c r="R14" s="63" t="e">
        <f>SUM('ส่วนที่ 1'!BL:BL)/P14</f>
        <v>#DIV/0!</v>
      </c>
      <c r="S14" s="61">
        <f>COUNTIF('ส่วนที่ 1'!BM:BM,"1")</f>
        <v>0</v>
      </c>
      <c r="T14" s="64" t="e">
        <f t="shared" si="3"/>
        <v>#DIV/0!</v>
      </c>
      <c r="U14" s="64">
        <f>COUNTIF('ส่วนที่ 1'!BM:BM,"2")</f>
        <v>0</v>
      </c>
      <c r="V14" s="64" t="e">
        <f t="shared" si="4"/>
        <v>#DIV/0!</v>
      </c>
      <c r="W14" s="61">
        <f>COUNTIF('ส่วนที่ 1'!BN:BN,"1")</f>
        <v>0</v>
      </c>
      <c r="X14" s="61" t="e">
        <f t="shared" si="5"/>
        <v>#DIV/0!</v>
      </c>
      <c r="Y14" s="61">
        <f>COUNTIF('ส่วนที่ 1'!BN:BN,"2")</f>
        <v>0</v>
      </c>
      <c r="Z14" s="61" t="e">
        <f t="shared" si="6"/>
        <v>#DIV/0!</v>
      </c>
      <c r="AA14" s="61">
        <f>COUNTIF('ส่วนที่ 1'!BN:BN,"3")</f>
        <v>0</v>
      </c>
      <c r="AB14" s="61" t="e">
        <f t="shared" si="7"/>
        <v>#DIV/0!</v>
      </c>
      <c r="AC14" s="61">
        <f>COUNTIF('ส่วนที่ 1'!BN:BN,"4")</f>
        <v>0</v>
      </c>
      <c r="AD14" s="61" t="e">
        <f t="shared" si="8"/>
        <v>#DIV/0!</v>
      </c>
      <c r="AE14" s="61">
        <f>COUNTIF('ส่วนที่ 1'!BN:BN,"5")</f>
        <v>0</v>
      </c>
      <c r="AF14" s="61" t="e">
        <f t="shared" si="9"/>
        <v>#DIV/0!</v>
      </c>
      <c r="AG14" s="61">
        <f>COUNTIF('ส่วนที่ 1'!BN:BN,"6")</f>
        <v>0</v>
      </c>
      <c r="AH14" s="64" t="e">
        <f t="shared" si="10"/>
        <v>#DIV/0!</v>
      </c>
      <c r="AI14" s="61">
        <f>COUNTIF('ส่วนที่ 1'!BN:BN,"7")</f>
        <v>0</v>
      </c>
      <c r="AJ14" s="65" t="e">
        <f t="shared" si="11"/>
        <v>#DIV/0!</v>
      </c>
    </row>
    <row r="15" spans="1:38" x14ac:dyDescent="0.3">
      <c r="A15" s="66"/>
      <c r="B15" s="54" t="s">
        <v>58</v>
      </c>
      <c r="C15" s="540" t="e">
        <f>SUM('ส่วนที่ 1'!V:V)/C1</f>
        <v>#DIV/0!</v>
      </c>
      <c r="D15" s="541"/>
      <c r="F15" s="612" t="s">
        <v>39</v>
      </c>
      <c r="G15" s="613"/>
      <c r="H15" s="67">
        <f>SUM(COUNTIF('ส่วนที่ 1'!BS:BS,{"1","2"}))+SUM(COUNTIFS('ส่วนที่ 1'!BS:BS,"",'ส่วนที่ 1'!BY:BY,{"1","2"}))</f>
        <v>0</v>
      </c>
      <c r="I15" s="68" t="e">
        <f>(H15*100)/C1</f>
        <v>#DIV/0!</v>
      </c>
      <c r="J15" s="67">
        <f>SUM(COUNTIF('ส่วนที่ 1'!BP:BP,{"&gt;0"}))+SUM(COUNTIFS('ส่วนที่ 1'!BP:BP,{"0",""},'ส่วนที่ 1'!BV:BV,{"&gt;0"}))</f>
        <v>0</v>
      </c>
      <c r="K15" s="67" t="e">
        <f t="shared" ref="K15:K23" si="12">(J15*100)/SUM(J15,M15,P15)</f>
        <v>#DIV/0!</v>
      </c>
      <c r="L15" s="67" t="e">
        <f>SUM('ส่วนที่ 1'!BP:BP,'ส่วนที่ 1'!BV:BV)/J15</f>
        <v>#DIV/0!</v>
      </c>
      <c r="M15" s="67">
        <f>SUM(COUNTIF('ส่วนที่ 1'!BQ:BQ,{"&gt;0"}))+SUM(COUNTIFS('ส่วนที่ 1'!BQ:BQ,{"0",""},'ส่วนที่ 1'!BW:BW,{"&gt;0"}))</f>
        <v>0</v>
      </c>
      <c r="N15" s="67" t="e">
        <f t="shared" ref="N15:N25" si="13">(M15*100)/SUM(J15,M15,P15)</f>
        <v>#DIV/0!</v>
      </c>
      <c r="O15" s="67" t="e">
        <f>SUM('ส่วนที่ 1'!BQ:BQ,'ส่วนที่ 1'!BW:BW)/M15</f>
        <v>#DIV/0!</v>
      </c>
      <c r="P15" s="67">
        <f>SUM(COUNTIF('ส่วนที่ 1'!BR:BR,{"&gt;0"}))+SUM(COUNTIFS('ส่วนที่ 1'!BR:BR,{"0",""},'ส่วนที่ 1'!BX:BX,{"&gt;0"}))</f>
        <v>0</v>
      </c>
      <c r="Q15" s="67" t="e">
        <f t="shared" ref="Q15:Q25" si="14">SUM(P15*100)/SUM(J15,M15,P15)</f>
        <v>#DIV/0!</v>
      </c>
      <c r="R15" s="69" t="e">
        <f>SUM('ส่วนที่ 1'!BR:BR,'ส่วนที่ 1'!BX:BX)/P15</f>
        <v>#DIV/0!</v>
      </c>
      <c r="S15" s="67">
        <f>COUNTIF('ส่วนที่ 1'!BS:BS,"1")+COUNTIF('ส่วนที่ 1'!BY:BY,"1")</f>
        <v>0</v>
      </c>
      <c r="T15" s="70" t="e">
        <f t="shared" si="3"/>
        <v>#DIV/0!</v>
      </c>
      <c r="U15" s="70">
        <f>COUNTIF('ส่วนที่ 1'!BS:BS,"2")+COUNTIF('ส่วนที่ 1'!BY:BY,"2")</f>
        <v>0</v>
      </c>
      <c r="V15" s="70" t="e">
        <f t="shared" si="4"/>
        <v>#DIV/0!</v>
      </c>
      <c r="W15" s="67">
        <f>COUNTIF('ส่วนที่ 1'!BT:BT,"1")+COUNTIF('ส่วนที่ 1'!BZ:BZ,"1")</f>
        <v>0</v>
      </c>
      <c r="X15" s="67" t="e">
        <f t="shared" si="5"/>
        <v>#DIV/0!</v>
      </c>
      <c r="Y15" s="67">
        <f>COUNTIF('ส่วนที่ 1'!BT:BT,"2")+COUNTIF('ส่วนที่ 1'!BZ:BZ,"2")</f>
        <v>0</v>
      </c>
      <c r="Z15" s="67" t="e">
        <f t="shared" si="6"/>
        <v>#DIV/0!</v>
      </c>
      <c r="AA15" s="67">
        <f>COUNTIF('ส่วนที่ 1'!BT:BT,"3")+COUNTIF('ส่วนที่ 1'!BZ:BZ,"3")</f>
        <v>0</v>
      </c>
      <c r="AB15" s="67" t="e">
        <f t="shared" si="7"/>
        <v>#DIV/0!</v>
      </c>
      <c r="AC15" s="67">
        <f>COUNTIF('ส่วนที่ 1'!BT:BT,"4")+COUNTIF('ส่วนที่ 1'!BZ:BZ,"4")</f>
        <v>0</v>
      </c>
      <c r="AD15" s="67" t="e">
        <f t="shared" si="8"/>
        <v>#DIV/0!</v>
      </c>
      <c r="AE15" s="67">
        <f>COUNTIF('ส่วนที่ 1'!BT:BT,"5")+COUNTIF('ส่วนที่ 1'!BZ:BZ,"5")</f>
        <v>0</v>
      </c>
      <c r="AF15" s="67" t="e">
        <f t="shared" si="9"/>
        <v>#DIV/0!</v>
      </c>
      <c r="AG15" s="67">
        <f>COUNTIF('ส่วนที่ 1'!BT:BT,"6")+COUNTIF('ส่วนที่ 1'!BZ:BZ,"6")</f>
        <v>0</v>
      </c>
      <c r="AH15" s="70" t="e">
        <f t="shared" si="10"/>
        <v>#DIV/0!</v>
      </c>
      <c r="AI15" s="67">
        <f>COUNTIF('ส่วนที่ 1'!BT:BT,"7")+COUNTIF('ส่วนที่ 1'!BZ:BZ,"7")</f>
        <v>0</v>
      </c>
      <c r="AJ15" s="71" t="e">
        <f t="shared" si="11"/>
        <v>#DIV/0!</v>
      </c>
    </row>
    <row r="16" spans="1:38" x14ac:dyDescent="0.3">
      <c r="A16" s="552" t="s">
        <v>81</v>
      </c>
      <c r="B16" s="72" t="s">
        <v>56</v>
      </c>
      <c r="C16" s="560">
        <f>MAX('ส่วนที่ 1'!W:W)</f>
        <v>0</v>
      </c>
      <c r="D16" s="561"/>
      <c r="F16" s="566" t="s">
        <v>40</v>
      </c>
      <c r="G16" s="567"/>
      <c r="H16" s="73">
        <f>SUM(COUNTIF('ส่วนที่ 1'!CD:CD,{"1","2"}))</f>
        <v>0</v>
      </c>
      <c r="I16" s="74" t="e">
        <f>(H16*100)/C1</f>
        <v>#DIV/0!</v>
      </c>
      <c r="J16" s="73">
        <f>SUM(COUNTIF('ส่วนที่ 1'!CA:CA,"&gt;0"))</f>
        <v>0</v>
      </c>
      <c r="K16" s="73" t="e">
        <f t="shared" si="12"/>
        <v>#DIV/0!</v>
      </c>
      <c r="L16" s="73" t="e">
        <f>SUM('ส่วนที่ 1'!CA:CA)/J16</f>
        <v>#DIV/0!</v>
      </c>
      <c r="M16" s="73">
        <f>SUM(COUNT('ส่วนที่ 1'!CB:CB))</f>
        <v>0</v>
      </c>
      <c r="N16" s="73" t="e">
        <f t="shared" si="13"/>
        <v>#DIV/0!</v>
      </c>
      <c r="O16" s="73" t="e">
        <f>SUM('ส่วนที่ 1'!CB:CB)/M16</f>
        <v>#DIV/0!</v>
      </c>
      <c r="P16" s="73">
        <f>SUM(COUNT('ส่วนที่ 1'!CC:CC,"&gt;0"))</f>
        <v>0</v>
      </c>
      <c r="Q16" s="73" t="e">
        <f t="shared" si="14"/>
        <v>#DIV/0!</v>
      </c>
      <c r="R16" s="75" t="e">
        <f>SUM('ส่วนที่ 1'!CC:CC)/P16</f>
        <v>#DIV/0!</v>
      </c>
      <c r="S16" s="73">
        <f>COUNTIF('ส่วนที่ 1'!CD:CD,"1")</f>
        <v>0</v>
      </c>
      <c r="T16" s="76" t="e">
        <f t="shared" si="3"/>
        <v>#DIV/0!</v>
      </c>
      <c r="U16" s="76">
        <f>COUNTIF('ส่วนที่ 1'!CD:CD,"2")</f>
        <v>0</v>
      </c>
      <c r="V16" s="76" t="e">
        <f t="shared" si="4"/>
        <v>#DIV/0!</v>
      </c>
      <c r="W16" s="73">
        <f>COUNTIF('ส่วนที่ 1'!CE:CE,"1")</f>
        <v>0</v>
      </c>
      <c r="X16" s="73" t="e">
        <f t="shared" si="5"/>
        <v>#DIV/0!</v>
      </c>
      <c r="Y16" s="73">
        <f>COUNTIF('ส่วนที่ 1'!CE:CE,"2")</f>
        <v>0</v>
      </c>
      <c r="Z16" s="73" t="e">
        <f t="shared" si="6"/>
        <v>#DIV/0!</v>
      </c>
      <c r="AA16" s="73">
        <f>COUNTIF('ส่วนที่ 1'!CE:CE,"3")</f>
        <v>0</v>
      </c>
      <c r="AB16" s="73" t="e">
        <f t="shared" si="7"/>
        <v>#DIV/0!</v>
      </c>
      <c r="AC16" s="73">
        <f>COUNTIF('ส่วนที่ 1'!CE:CE,"4")</f>
        <v>0</v>
      </c>
      <c r="AD16" s="73" t="e">
        <f t="shared" si="8"/>
        <v>#DIV/0!</v>
      </c>
      <c r="AE16" s="73">
        <f>COUNTIF('ส่วนที่ 1'!CE:CE,"5")</f>
        <v>0</v>
      </c>
      <c r="AF16" s="73" t="e">
        <f t="shared" si="9"/>
        <v>#DIV/0!</v>
      </c>
      <c r="AG16" s="73">
        <f>COUNTIF('ส่วนที่ 1'!CE:CE,"6")</f>
        <v>0</v>
      </c>
      <c r="AH16" s="76" t="e">
        <f t="shared" si="10"/>
        <v>#DIV/0!</v>
      </c>
      <c r="AI16" s="73">
        <f>COUNTIF('ส่วนที่ 1'!CE:CE,"7")</f>
        <v>0</v>
      </c>
      <c r="AJ16" s="77" t="e">
        <f t="shared" si="11"/>
        <v>#DIV/0!</v>
      </c>
    </row>
    <row r="17" spans="1:37" x14ac:dyDescent="0.3">
      <c r="A17" s="553"/>
      <c r="B17" s="72" t="s">
        <v>57</v>
      </c>
      <c r="C17" s="560">
        <f>MIN('ส่วนที่ 1'!W:W)</f>
        <v>0</v>
      </c>
      <c r="D17" s="561"/>
      <c r="F17" s="568" t="s">
        <v>41</v>
      </c>
      <c r="G17" s="569"/>
      <c r="H17" s="78">
        <f>SUM(COUNTIF('ส่วนที่ 1'!CI:CI,{"1","2"}))</f>
        <v>0</v>
      </c>
      <c r="I17" s="79" t="e">
        <f>(H17*100)/C1</f>
        <v>#DIV/0!</v>
      </c>
      <c r="J17" s="78">
        <f>SUM(COUNTIF('ส่วนที่ 1'!CF:CF,"&gt;0"))</f>
        <v>0</v>
      </c>
      <c r="K17" s="78" t="e">
        <f t="shared" si="12"/>
        <v>#DIV/0!</v>
      </c>
      <c r="L17" s="78" t="e">
        <f>SUM('ส่วนที่ 1'!CF:CF)/J17</f>
        <v>#DIV/0!</v>
      </c>
      <c r="M17" s="78">
        <f>SUM(COUNT('ส่วนที่ 1'!CG:CG))</f>
        <v>0</v>
      </c>
      <c r="N17" s="78" t="e">
        <f t="shared" si="13"/>
        <v>#DIV/0!</v>
      </c>
      <c r="O17" s="78" t="e">
        <f>SUM('ส่วนที่ 1'!CG:CG)/M17</f>
        <v>#DIV/0!</v>
      </c>
      <c r="P17" s="78">
        <f>SUM(COUNT('ส่วนที่ 1'!CH:CH,"&gt;0"))</f>
        <v>0</v>
      </c>
      <c r="Q17" s="78" t="e">
        <f t="shared" si="14"/>
        <v>#DIV/0!</v>
      </c>
      <c r="R17" s="80" t="e">
        <f>SUM('ส่วนที่ 1'!CH:CH)/P17</f>
        <v>#DIV/0!</v>
      </c>
      <c r="S17" s="78">
        <f>COUNTIF('ส่วนที่ 1'!CI:CI,"1")</f>
        <v>0</v>
      </c>
      <c r="T17" s="81" t="e">
        <f t="shared" si="3"/>
        <v>#DIV/0!</v>
      </c>
      <c r="U17" s="81">
        <f>COUNTIF('ส่วนที่ 1'!CI:CI,"2")</f>
        <v>0</v>
      </c>
      <c r="V17" s="81" t="e">
        <f t="shared" si="4"/>
        <v>#DIV/0!</v>
      </c>
      <c r="W17" s="78">
        <f>COUNTIF('ส่วนที่ 1'!CJ:CJ,"1")</f>
        <v>0</v>
      </c>
      <c r="X17" s="82" t="e">
        <f t="shared" si="5"/>
        <v>#DIV/0!</v>
      </c>
      <c r="Y17" s="78">
        <f>COUNTIF('ส่วนที่ 1'!CJ:CJ,"2")</f>
        <v>0</v>
      </c>
      <c r="Z17" s="82" t="e">
        <f t="shared" si="6"/>
        <v>#DIV/0!</v>
      </c>
      <c r="AA17" s="78">
        <f>COUNTIF('ส่วนที่ 1'!CJ:CJ,"3")</f>
        <v>0</v>
      </c>
      <c r="AB17" s="82" t="e">
        <f t="shared" si="7"/>
        <v>#DIV/0!</v>
      </c>
      <c r="AC17" s="78">
        <f>COUNTIF('ส่วนที่ 1'!CJ:CJ,"4")</f>
        <v>0</v>
      </c>
      <c r="AD17" s="82" t="e">
        <f t="shared" si="8"/>
        <v>#DIV/0!</v>
      </c>
      <c r="AE17" s="78">
        <f>COUNTIF('ส่วนที่ 1'!CJ:CJ,"5")</f>
        <v>0</v>
      </c>
      <c r="AF17" s="82" t="e">
        <f t="shared" si="9"/>
        <v>#DIV/0!</v>
      </c>
      <c r="AG17" s="78">
        <f>COUNTIF('ส่วนที่ 1'!CJ:CJ,"6")</f>
        <v>0</v>
      </c>
      <c r="AH17" s="83" t="e">
        <f t="shared" si="10"/>
        <v>#DIV/0!</v>
      </c>
      <c r="AI17" s="78">
        <f>COUNTIF('ส่วนที่ 1'!CJ:CJ,"7")</f>
        <v>0</v>
      </c>
      <c r="AJ17" s="84" t="e">
        <f t="shared" si="11"/>
        <v>#DIV/0!</v>
      </c>
    </row>
    <row r="18" spans="1:37" x14ac:dyDescent="0.3">
      <c r="A18" s="85"/>
      <c r="B18" s="72" t="s">
        <v>58</v>
      </c>
      <c r="C18" s="562" t="e">
        <f>SUM('ส่วนที่ 1'!W:W)/C1</f>
        <v>#DIV/0!</v>
      </c>
      <c r="D18" s="563"/>
      <c r="F18" s="570" t="s">
        <v>42</v>
      </c>
      <c r="G18" s="571"/>
      <c r="H18" s="86">
        <f>SUM(COUNTIF('ส่วนที่ 1'!CN:CN,{"1","2"}))</f>
        <v>0</v>
      </c>
      <c r="I18" s="87" t="e">
        <f>(H18*100)/C1</f>
        <v>#DIV/0!</v>
      </c>
      <c r="J18" s="86">
        <f>SUM(COUNTIF('ส่วนที่ 1'!CK:CK,"&gt;0"))</f>
        <v>0</v>
      </c>
      <c r="K18" s="86" t="e">
        <f t="shared" si="12"/>
        <v>#DIV/0!</v>
      </c>
      <c r="L18" s="86" t="e">
        <f>SUM('ส่วนที่ 1'!CK:CK)/J18</f>
        <v>#DIV/0!</v>
      </c>
      <c r="M18" s="86">
        <f>SUM(COUNT('ส่วนที่ 1'!CL:CL))</f>
        <v>0</v>
      </c>
      <c r="N18" s="86" t="e">
        <f t="shared" si="13"/>
        <v>#DIV/0!</v>
      </c>
      <c r="O18" s="86" t="e">
        <f>SUM('ส่วนที่ 1'!CL:CL)/M18</f>
        <v>#DIV/0!</v>
      </c>
      <c r="P18" s="86">
        <f>SUM(COUNT('ส่วนที่ 1'!CM:CM,"&gt;0"))</f>
        <v>0</v>
      </c>
      <c r="Q18" s="86" t="e">
        <f t="shared" si="14"/>
        <v>#DIV/0!</v>
      </c>
      <c r="R18" s="88" t="e">
        <f>SUM('ส่วนที่ 1'!CM:CM)/P18</f>
        <v>#DIV/0!</v>
      </c>
      <c r="S18" s="86">
        <f>COUNTIF('ส่วนที่ 1'!CN:CN,"1")</f>
        <v>0</v>
      </c>
      <c r="T18" s="89" t="e">
        <f t="shared" si="3"/>
        <v>#DIV/0!</v>
      </c>
      <c r="U18" s="89">
        <f>COUNTIF('ส่วนที่ 1'!CN:CN,"2")</f>
        <v>0</v>
      </c>
      <c r="V18" s="89" t="e">
        <f t="shared" si="4"/>
        <v>#DIV/0!</v>
      </c>
      <c r="W18" s="86">
        <f>COUNTIF('ส่วนที่ 1'!CO:CO,"1")</f>
        <v>0</v>
      </c>
      <c r="X18" s="86" t="e">
        <f t="shared" si="5"/>
        <v>#DIV/0!</v>
      </c>
      <c r="Y18" s="86">
        <f>COUNTIF('ส่วนที่ 1'!CO:CO,"2")</f>
        <v>0</v>
      </c>
      <c r="Z18" s="86" t="e">
        <f t="shared" si="6"/>
        <v>#DIV/0!</v>
      </c>
      <c r="AA18" s="86">
        <f>COUNTIF('ส่วนที่ 1'!CO:CO,"3")</f>
        <v>0</v>
      </c>
      <c r="AB18" s="86" t="e">
        <f t="shared" si="7"/>
        <v>#DIV/0!</v>
      </c>
      <c r="AC18" s="86">
        <f>COUNTIF('ส่วนที่ 1'!CO:CO,"4")</f>
        <v>0</v>
      </c>
      <c r="AD18" s="86" t="e">
        <f t="shared" si="8"/>
        <v>#DIV/0!</v>
      </c>
      <c r="AE18" s="86">
        <f>COUNTIF('ส่วนที่ 1'!CO:CO,"5")</f>
        <v>0</v>
      </c>
      <c r="AF18" s="86" t="e">
        <f t="shared" si="9"/>
        <v>#DIV/0!</v>
      </c>
      <c r="AG18" s="86">
        <f>COUNTIF('ส่วนที่ 1'!CO:CO,"6")</f>
        <v>0</v>
      </c>
      <c r="AH18" s="89" t="e">
        <f t="shared" si="10"/>
        <v>#DIV/0!</v>
      </c>
      <c r="AI18" s="86">
        <f>COUNTIF('ส่วนที่ 1'!CO:CO,"7")</f>
        <v>0</v>
      </c>
      <c r="AJ18" s="90" t="e">
        <f t="shared" si="11"/>
        <v>#DIV/0!</v>
      </c>
    </row>
    <row r="19" spans="1:37" x14ac:dyDescent="0.3">
      <c r="A19" s="554" t="s">
        <v>82</v>
      </c>
      <c r="B19" s="91" t="s">
        <v>56</v>
      </c>
      <c r="C19" s="564">
        <f>MAX('ส่วนที่ 1'!X:X)</f>
        <v>0</v>
      </c>
      <c r="D19" s="565"/>
      <c r="F19" s="572" t="s">
        <v>43</v>
      </c>
      <c r="G19" s="573"/>
      <c r="H19" s="92">
        <f>SUM(COUNTIF('ส่วนที่ 1'!DH:DH,{"1","2"}))</f>
        <v>0</v>
      </c>
      <c r="I19" s="93" t="e">
        <f>(H19*100)/C1</f>
        <v>#DIV/0!</v>
      </c>
      <c r="J19" s="92">
        <f>SUM(COUNTIF('ส่วนที่ 1'!CP:CP,"&gt;0"))</f>
        <v>0</v>
      </c>
      <c r="K19" s="92" t="e">
        <f t="shared" si="12"/>
        <v>#DIV/0!</v>
      </c>
      <c r="L19" s="92" t="e">
        <f>SUM('ส่วนที่ 1'!CP:CP)/J19</f>
        <v>#DIV/0!</v>
      </c>
      <c r="M19" s="92">
        <f>SUM(COUNT('ส่วนที่ 1'!CQ:CQ))</f>
        <v>0</v>
      </c>
      <c r="N19" s="92" t="e">
        <f t="shared" si="13"/>
        <v>#DIV/0!</v>
      </c>
      <c r="O19" s="92" t="e">
        <f>SUM('ส่วนที่ 1'!CQ:CQ)/M19</f>
        <v>#DIV/0!</v>
      </c>
      <c r="P19" s="92">
        <f>SUM(COUNT('ส่วนที่ 1'!CR:CR,"&gt;0"))</f>
        <v>0</v>
      </c>
      <c r="Q19" s="92" t="e">
        <f t="shared" si="14"/>
        <v>#DIV/0!</v>
      </c>
      <c r="R19" s="94" t="e">
        <f>SUM('ส่วนที่ 1'!CR:CR)/P19</f>
        <v>#DIV/0!</v>
      </c>
      <c r="S19" s="92">
        <f>COUNTIF('ส่วนที่ 1'!DH:DH,"1")</f>
        <v>0</v>
      </c>
      <c r="T19" s="95" t="e">
        <f t="shared" si="3"/>
        <v>#DIV/0!</v>
      </c>
      <c r="U19" s="95">
        <f>COUNTIF('ส่วนที่ 1'!DH:DH,"2")</f>
        <v>0</v>
      </c>
      <c r="V19" s="95" t="e">
        <f t="shared" si="4"/>
        <v>#DIV/0!</v>
      </c>
      <c r="W19" s="92">
        <f>COUNTIF('ส่วนที่ 1'!CT:CT,"1")</f>
        <v>0</v>
      </c>
      <c r="X19" s="92" t="e">
        <f t="shared" si="5"/>
        <v>#DIV/0!</v>
      </c>
      <c r="Y19" s="92">
        <f>COUNTIF('ส่วนที่ 1'!CT:CT,"2")</f>
        <v>0</v>
      </c>
      <c r="Z19" s="92" t="e">
        <f t="shared" si="6"/>
        <v>#DIV/0!</v>
      </c>
      <c r="AA19" s="92">
        <f>COUNTIF('ส่วนที่ 1'!CT:CT,"3")</f>
        <v>0</v>
      </c>
      <c r="AB19" s="92" t="e">
        <f t="shared" si="7"/>
        <v>#DIV/0!</v>
      </c>
      <c r="AC19" s="92">
        <f>COUNTIF('ส่วนที่ 1'!CT:CT,"4")</f>
        <v>0</v>
      </c>
      <c r="AD19" s="92" t="e">
        <f t="shared" si="8"/>
        <v>#DIV/0!</v>
      </c>
      <c r="AE19" s="92">
        <f>COUNTIF('ส่วนที่ 1'!CT:CT,"5")</f>
        <v>0</v>
      </c>
      <c r="AF19" s="92" t="e">
        <f t="shared" si="9"/>
        <v>#DIV/0!</v>
      </c>
      <c r="AG19" s="92">
        <f>COUNTIF('ส่วนที่ 1'!CT:CT,"6")</f>
        <v>0</v>
      </c>
      <c r="AH19" s="95" t="e">
        <f t="shared" si="10"/>
        <v>#DIV/0!</v>
      </c>
      <c r="AI19" s="92">
        <f>COUNTIF('ส่วนที่ 1'!CT:CT,"7")</f>
        <v>0</v>
      </c>
      <c r="AJ19" s="96" t="e">
        <f t="shared" si="11"/>
        <v>#DIV/0!</v>
      </c>
    </row>
    <row r="20" spans="1:37" x14ac:dyDescent="0.3">
      <c r="A20" s="555"/>
      <c r="B20" s="91" t="s">
        <v>57</v>
      </c>
      <c r="C20" s="576">
        <f>MIN('ส่วนที่ 1'!X:X)</f>
        <v>0</v>
      </c>
      <c r="D20" s="577"/>
      <c r="F20" s="578" t="s">
        <v>44</v>
      </c>
      <c r="G20" s="579"/>
      <c r="H20" s="97">
        <f>SUM(COUNTIF('ส่วนที่ 1'!CX:CX,{"1","2"}))</f>
        <v>0</v>
      </c>
      <c r="I20" s="98" t="e">
        <f>(H20*100)/C1</f>
        <v>#DIV/0!</v>
      </c>
      <c r="J20" s="97">
        <f>SUM(COUNTIF('ส่วนที่ 1'!CU:CU,"&gt;0"))</f>
        <v>0</v>
      </c>
      <c r="K20" s="97" t="e">
        <f t="shared" si="12"/>
        <v>#DIV/0!</v>
      </c>
      <c r="L20" s="99" t="e">
        <f>SUM('ส่วนที่ 1'!CU:CU)/J20</f>
        <v>#DIV/0!</v>
      </c>
      <c r="M20" s="99">
        <f>SUM(COUNT('ส่วนที่ 1'!CV:CV))</f>
        <v>0</v>
      </c>
      <c r="N20" s="97" t="e">
        <f t="shared" si="13"/>
        <v>#DIV/0!</v>
      </c>
      <c r="O20" s="97" t="e">
        <f>SUM('ส่วนที่ 1'!CV:CV)/M20</f>
        <v>#DIV/0!</v>
      </c>
      <c r="P20" s="97">
        <f>SUM(COUNT('ส่วนที่ 1'!CW:CW,"&gt;0"))</f>
        <v>0</v>
      </c>
      <c r="Q20" s="97" t="e">
        <f t="shared" si="14"/>
        <v>#DIV/0!</v>
      </c>
      <c r="R20" s="100" t="e">
        <f>SUM('ส่วนที่ 1'!CW:CW)/P20</f>
        <v>#DIV/0!</v>
      </c>
      <c r="S20" s="97">
        <f>COUNTIF('ส่วนที่ 1'!CX:CX,"1")</f>
        <v>0</v>
      </c>
      <c r="T20" s="101" t="e">
        <f t="shared" si="3"/>
        <v>#DIV/0!</v>
      </c>
      <c r="U20" s="101">
        <f>COUNTIF('ส่วนที่ 1'!CX:CX,"2")</f>
        <v>0</v>
      </c>
      <c r="V20" s="101" t="e">
        <f t="shared" si="4"/>
        <v>#DIV/0!</v>
      </c>
      <c r="W20" s="97">
        <f>COUNTIF('ส่วนที่ 1'!CY:CY,"1")</f>
        <v>0</v>
      </c>
      <c r="X20" s="102" t="e">
        <f t="shared" si="5"/>
        <v>#DIV/0!</v>
      </c>
      <c r="Y20" s="97">
        <f>COUNTIF('ส่วนที่ 1'!CY:CY,"2")</f>
        <v>0</v>
      </c>
      <c r="Z20" s="102" t="e">
        <f t="shared" si="6"/>
        <v>#DIV/0!</v>
      </c>
      <c r="AA20" s="97">
        <f>COUNTIF('ส่วนที่ 1'!CY:CY,"3")</f>
        <v>0</v>
      </c>
      <c r="AB20" s="102" t="e">
        <f t="shared" si="7"/>
        <v>#DIV/0!</v>
      </c>
      <c r="AC20" s="97">
        <f>COUNTIF('ส่วนที่ 1'!CY:CY,"4")</f>
        <v>0</v>
      </c>
      <c r="AD20" s="102" t="e">
        <f t="shared" si="8"/>
        <v>#DIV/0!</v>
      </c>
      <c r="AE20" s="97">
        <f>COUNTIF('ส่วนที่ 1'!CY:CY,"5")</f>
        <v>0</v>
      </c>
      <c r="AF20" s="102" t="e">
        <f t="shared" si="9"/>
        <v>#DIV/0!</v>
      </c>
      <c r="AG20" s="97">
        <f>COUNTIF('ส่วนที่ 1'!CY:CY,"6")</f>
        <v>0</v>
      </c>
      <c r="AH20" s="103" t="e">
        <f t="shared" si="10"/>
        <v>#DIV/0!</v>
      </c>
      <c r="AI20" s="97">
        <f>COUNTIF('ส่วนที่ 1'!CY:CY,"7")</f>
        <v>0</v>
      </c>
      <c r="AJ20" s="104" t="e">
        <f t="shared" si="11"/>
        <v>#DIV/0!</v>
      </c>
    </row>
    <row r="21" spans="1:37" x14ac:dyDescent="0.3">
      <c r="A21" s="105"/>
      <c r="B21" s="91" t="s">
        <v>58</v>
      </c>
      <c r="C21" s="574" t="e">
        <f>SUM('ส่วนที่ 1'!X:X)/C1</f>
        <v>#DIV/0!</v>
      </c>
      <c r="D21" s="575"/>
      <c r="F21" s="608" t="s">
        <v>85</v>
      </c>
      <c r="G21" s="609"/>
      <c r="H21" s="106">
        <f>SUM(COUNTIF('ส่วนที่ 1'!DC:DC,{"1","2"}))</f>
        <v>0</v>
      </c>
      <c r="I21" s="107" t="e">
        <f>(H21*100)/C1</f>
        <v>#DIV/0!</v>
      </c>
      <c r="J21" s="106">
        <f>SUM(COUNTIF('ส่วนที่ 1'!CZ:CZ,"&gt;0"))</f>
        <v>0</v>
      </c>
      <c r="K21" s="106" t="e">
        <f t="shared" si="12"/>
        <v>#DIV/0!</v>
      </c>
      <c r="L21" s="108" t="e">
        <f>SUM('ส่วนที่ 1'!CZ:CZ)/J21</f>
        <v>#DIV/0!</v>
      </c>
      <c r="M21" s="108">
        <f>SUM(COUNT('ส่วนที่ 1'!DA:DA))</f>
        <v>0</v>
      </c>
      <c r="N21" s="106" t="e">
        <f t="shared" si="13"/>
        <v>#DIV/0!</v>
      </c>
      <c r="O21" s="106" t="e">
        <f>SUM('ส่วนที่ 1'!DA:DA)/M21</f>
        <v>#DIV/0!</v>
      </c>
      <c r="P21" s="106">
        <f>SUM(COUNT('ส่วนที่ 1'!DB:DB,"&gt;0"))</f>
        <v>0</v>
      </c>
      <c r="Q21" s="106" t="e">
        <f t="shared" si="14"/>
        <v>#DIV/0!</v>
      </c>
      <c r="R21" s="109" t="e">
        <f>SUM('ส่วนที่ 1'!DB:DB)/P21</f>
        <v>#DIV/0!</v>
      </c>
      <c r="S21" s="106">
        <f>COUNTIF('ส่วนที่ 1'!DC:DC,"1")</f>
        <v>0</v>
      </c>
      <c r="T21" s="110" t="e">
        <f t="shared" si="3"/>
        <v>#DIV/0!</v>
      </c>
      <c r="U21" s="110">
        <f>COUNTIF('ส่วนที่ 1'!DC:DC,"2")</f>
        <v>0</v>
      </c>
      <c r="V21" s="110" t="e">
        <f t="shared" si="4"/>
        <v>#DIV/0!</v>
      </c>
      <c r="W21" s="106">
        <f>COUNTIF('ส่วนที่ 1'!DD:DD,"1")</f>
        <v>0</v>
      </c>
      <c r="X21" s="106" t="e">
        <f t="shared" si="5"/>
        <v>#DIV/0!</v>
      </c>
      <c r="Y21" s="106">
        <f>COUNTIF('ส่วนที่ 1'!DD:DD,"2")</f>
        <v>0</v>
      </c>
      <c r="Z21" s="106" t="e">
        <f t="shared" si="6"/>
        <v>#DIV/0!</v>
      </c>
      <c r="AA21" s="106">
        <f>COUNTIF('ส่วนที่ 1'!DD:DD,"3")</f>
        <v>0</v>
      </c>
      <c r="AB21" s="106" t="e">
        <f t="shared" si="7"/>
        <v>#DIV/0!</v>
      </c>
      <c r="AC21" s="106">
        <f>COUNTIF('ส่วนที่ 1'!DD:DD,"4")</f>
        <v>0</v>
      </c>
      <c r="AD21" s="106" t="e">
        <f t="shared" si="8"/>
        <v>#DIV/0!</v>
      </c>
      <c r="AE21" s="106">
        <f>COUNTIF('ส่วนที่ 1'!DD:DD,"5")</f>
        <v>0</v>
      </c>
      <c r="AF21" s="106" t="e">
        <f t="shared" si="9"/>
        <v>#DIV/0!</v>
      </c>
      <c r="AG21" s="106">
        <f>COUNTIF('ส่วนที่ 1'!DD:DD,"6")</f>
        <v>0</v>
      </c>
      <c r="AH21" s="110" t="e">
        <f t="shared" si="10"/>
        <v>#DIV/0!</v>
      </c>
      <c r="AI21" s="106">
        <f>COUNTIF('ส่วนที่ 1'!DD:DD,"7")</f>
        <v>0</v>
      </c>
      <c r="AJ21" s="111" t="e">
        <f t="shared" si="11"/>
        <v>#DIV/0!</v>
      </c>
    </row>
    <row r="22" spans="1:37" x14ac:dyDescent="0.3">
      <c r="A22" s="16"/>
      <c r="B22" s="16"/>
      <c r="C22" s="16"/>
      <c r="D22" s="21"/>
      <c r="F22" s="610" t="s">
        <v>46</v>
      </c>
      <c r="G22" s="611"/>
      <c r="H22" s="112">
        <f>SUM(COUNTIF('ส่วนที่ 1'!DH:DH,{"1","2"}))</f>
        <v>0</v>
      </c>
      <c r="I22" s="113" t="e">
        <f>(H22*100)/C1</f>
        <v>#DIV/0!</v>
      </c>
      <c r="J22" s="112">
        <f>SUM(COUNTIF('ส่วนที่ 1'!DE:DE,"&gt;0"))</f>
        <v>0</v>
      </c>
      <c r="K22" s="112" t="e">
        <f t="shared" si="12"/>
        <v>#DIV/0!</v>
      </c>
      <c r="L22" s="114" t="e">
        <f>SUM('ส่วนที่ 1'!DE:DE)/J22</f>
        <v>#DIV/0!</v>
      </c>
      <c r="M22" s="114">
        <f>SUM(COUNT('ส่วนที่ 1'!DF:DF))</f>
        <v>0</v>
      </c>
      <c r="N22" s="112" t="e">
        <f t="shared" si="13"/>
        <v>#DIV/0!</v>
      </c>
      <c r="O22" s="112" t="e">
        <f>SUM('ส่วนที่ 1'!DF:DF)/M22</f>
        <v>#DIV/0!</v>
      </c>
      <c r="P22" s="112">
        <f>SUM(COUNT('ส่วนที่ 1'!DG:DG,"&gt;0"))</f>
        <v>0</v>
      </c>
      <c r="Q22" s="112" t="e">
        <f t="shared" si="14"/>
        <v>#DIV/0!</v>
      </c>
      <c r="R22" s="115" t="e">
        <f>SUM('ส่วนที่ 1'!DG:DG)/P22</f>
        <v>#DIV/0!</v>
      </c>
      <c r="S22" s="112">
        <f>COUNTIF('ส่วนที่ 1'!DH:DH,"1")</f>
        <v>0</v>
      </c>
      <c r="T22" s="116" t="e">
        <f t="shared" si="3"/>
        <v>#DIV/0!</v>
      </c>
      <c r="U22" s="116">
        <f>COUNTIF('ส่วนที่ 1'!DH:DH,"2")</f>
        <v>0</v>
      </c>
      <c r="V22" s="116" t="e">
        <f t="shared" si="4"/>
        <v>#DIV/0!</v>
      </c>
      <c r="W22" s="112">
        <f>COUNTIF('ส่วนที่ 1'!DI:DI,"1")</f>
        <v>0</v>
      </c>
      <c r="X22" s="117" t="e">
        <f t="shared" si="5"/>
        <v>#DIV/0!</v>
      </c>
      <c r="Y22" s="112">
        <f>COUNTIF('ส่วนที่ 1'!DI:DI,"2")</f>
        <v>0</v>
      </c>
      <c r="Z22" s="117" t="e">
        <f t="shared" si="6"/>
        <v>#DIV/0!</v>
      </c>
      <c r="AA22" s="112">
        <f>COUNTIF('ส่วนที่ 1'!DI:DI,"3")</f>
        <v>0</v>
      </c>
      <c r="AB22" s="117" t="e">
        <f t="shared" si="7"/>
        <v>#DIV/0!</v>
      </c>
      <c r="AC22" s="112">
        <f>COUNTIF('ส่วนที่ 1'!DI:DI,"4")</f>
        <v>0</v>
      </c>
      <c r="AD22" s="117" t="e">
        <f t="shared" si="8"/>
        <v>#DIV/0!</v>
      </c>
      <c r="AE22" s="112">
        <f>COUNTIF('ส่วนที่ 1'!DI:DI,"5")</f>
        <v>0</v>
      </c>
      <c r="AF22" s="117" t="e">
        <f t="shared" si="9"/>
        <v>#DIV/0!</v>
      </c>
      <c r="AG22" s="112">
        <f>COUNTIF('ส่วนที่ 1'!DI:DI,"6")</f>
        <v>0</v>
      </c>
      <c r="AH22" s="118" t="e">
        <f t="shared" si="10"/>
        <v>#DIV/0!</v>
      </c>
      <c r="AI22" s="112">
        <f>COUNTIF('ส่วนที่ 1'!DI:DI,"7")</f>
        <v>0</v>
      </c>
      <c r="AJ22" s="119" t="e">
        <f t="shared" si="11"/>
        <v>#DIV/0!</v>
      </c>
    </row>
    <row r="23" spans="1:37" x14ac:dyDescent="0.3">
      <c r="A23" s="54"/>
      <c r="B23" s="120"/>
      <c r="C23" s="121" t="s">
        <v>60</v>
      </c>
      <c r="D23" s="122" t="s">
        <v>61</v>
      </c>
      <c r="F23" s="580" t="s">
        <v>47</v>
      </c>
      <c r="G23" s="581"/>
      <c r="H23" s="123">
        <f>SUM(COUNTIF('ส่วนที่ 1'!DM:DM,{"1","2"}))</f>
        <v>0</v>
      </c>
      <c r="I23" s="124" t="e">
        <f>(H23*100)/C1</f>
        <v>#DIV/0!</v>
      </c>
      <c r="J23" s="123">
        <f>SUM(COUNTIF('ส่วนที่ 1'!DJ:DJ,"&gt;0"))</f>
        <v>0</v>
      </c>
      <c r="K23" s="123" t="e">
        <f t="shared" si="12"/>
        <v>#DIV/0!</v>
      </c>
      <c r="L23" s="125" t="e">
        <f>SUM('ส่วนที่ 1'!DJ:DJ)/J23</f>
        <v>#DIV/0!</v>
      </c>
      <c r="M23" s="125">
        <f>SUM(COUNT('ส่วนที่ 1'!DK:DK))</f>
        <v>0</v>
      </c>
      <c r="N23" s="123" t="e">
        <f t="shared" si="13"/>
        <v>#DIV/0!</v>
      </c>
      <c r="O23" s="123" t="e">
        <f>SUM('ส่วนที่ 1'!DK:DK)/M23</f>
        <v>#DIV/0!</v>
      </c>
      <c r="P23" s="123">
        <f>SUM(COUNT('ส่วนที่ 1'!DL:DL,"&gt;0"))</f>
        <v>0</v>
      </c>
      <c r="Q23" s="123" t="e">
        <f t="shared" si="14"/>
        <v>#DIV/0!</v>
      </c>
      <c r="R23" s="126" t="e">
        <f>SUM('ส่วนที่ 1'!DL:DL)/P23</f>
        <v>#DIV/0!</v>
      </c>
      <c r="S23" s="123">
        <f>COUNTIF('ส่วนที่ 1'!DM:DM,"1")</f>
        <v>0</v>
      </c>
      <c r="T23" s="127" t="e">
        <f t="shared" si="3"/>
        <v>#DIV/0!</v>
      </c>
      <c r="U23" s="127">
        <f>COUNTIF('ส่วนที่ 1'!DM:DM,"1")</f>
        <v>0</v>
      </c>
      <c r="V23" s="127" t="e">
        <f t="shared" si="4"/>
        <v>#DIV/0!</v>
      </c>
      <c r="W23" s="123">
        <f>COUNTIF('ส่วนที่ 1'!DN:DN,"1")</f>
        <v>0</v>
      </c>
      <c r="X23" s="123" t="e">
        <f t="shared" si="5"/>
        <v>#DIV/0!</v>
      </c>
      <c r="Y23" s="123">
        <f>COUNTIF('ส่วนที่ 1'!DN:DN,"2")</f>
        <v>0</v>
      </c>
      <c r="Z23" s="123" t="e">
        <f t="shared" si="6"/>
        <v>#DIV/0!</v>
      </c>
      <c r="AA23" s="123">
        <f>COUNTIF('ส่วนที่ 1'!DN:DN,"3")</f>
        <v>0</v>
      </c>
      <c r="AB23" s="123" t="e">
        <f t="shared" si="7"/>
        <v>#DIV/0!</v>
      </c>
      <c r="AC23" s="123">
        <f>COUNTIF('ส่วนที่ 1'!DN:DN,"4")</f>
        <v>0</v>
      </c>
      <c r="AD23" s="123" t="e">
        <f t="shared" si="8"/>
        <v>#DIV/0!</v>
      </c>
      <c r="AE23" s="123">
        <f>COUNTIF('ส่วนที่ 1'!DN:DN,"5")</f>
        <v>0</v>
      </c>
      <c r="AF23" s="123" t="e">
        <f t="shared" si="9"/>
        <v>#DIV/0!</v>
      </c>
      <c r="AG23" s="123">
        <f>COUNTIF('ส่วนที่ 1'!DN:DN,"6")</f>
        <v>0</v>
      </c>
      <c r="AH23" s="127" t="e">
        <f t="shared" si="10"/>
        <v>#DIV/0!</v>
      </c>
      <c r="AI23" s="123">
        <f>COUNTIF('ส่วนที่ 1'!DN:DN,"7")</f>
        <v>0</v>
      </c>
      <c r="AJ23" s="128" t="e">
        <f t="shared" si="11"/>
        <v>#DIV/0!</v>
      </c>
    </row>
    <row r="24" spans="1:37" x14ac:dyDescent="0.3">
      <c r="A24" s="11" t="s">
        <v>59</v>
      </c>
      <c r="B24" s="23" t="s">
        <v>62</v>
      </c>
      <c r="C24" s="23">
        <f>COUNTIF('ส่วนที่ 1'!J:J,"1")</f>
        <v>0</v>
      </c>
      <c r="D24" s="129" t="e">
        <f>(C24*100)/C1</f>
        <v>#DIV/0!</v>
      </c>
      <c r="F24" s="617" t="s">
        <v>48</v>
      </c>
      <c r="G24" s="618"/>
      <c r="H24" s="130">
        <f>SUM(COUNTIF('ส่วนที่ 1'!DS:DS,{"1","2"}))+SUM(COUNTIFS('ส่วนที่ 1'!DS:DS,"",'ส่วนที่ 1'!DY:DY,{"1","2"}))</f>
        <v>0</v>
      </c>
      <c r="I24" s="131" t="e">
        <f>(H24*100)/C1</f>
        <v>#DIV/0!</v>
      </c>
      <c r="J24" s="132">
        <f>SUM(COUNTIF('ส่วนที่ 1'!DP:DP,{"&gt;0"}))+SUM(COUNTIFS('ส่วนที่ 1'!DP:DP,{"0",""},'ส่วนที่ 1'!DV:DV,{"&gt;0"}))</f>
        <v>0</v>
      </c>
      <c r="K24" s="132" t="e">
        <f>(J24*100)/SUM(J24,M24,P24)</f>
        <v>#DIV/0!</v>
      </c>
      <c r="L24" s="133" t="e">
        <f>SUM('ส่วนที่ 1'!DP:DP,'ส่วนที่ 1'!DV:DV)/J24</f>
        <v>#DIV/0!</v>
      </c>
      <c r="M24" s="133">
        <f>SUM(COUNTIF('ส่วนที่ 1'!DQ:DQ,{"&gt;0"}))+SUM(COUNTIFS('ส่วนที่ 1'!DQ:DQ,{"0",""},'ส่วนที่ 1'!DW:DW,{"&gt;0"}))</f>
        <v>0</v>
      </c>
      <c r="N24" s="130" t="e">
        <f t="shared" si="13"/>
        <v>#DIV/0!</v>
      </c>
      <c r="O24" s="130" t="e">
        <f>SUM('ส่วนที่ 1'!DQ:DQ,'ส่วนที่ 1'!DW:DW)/M24</f>
        <v>#DIV/0!</v>
      </c>
      <c r="P24" s="130">
        <f>SUM(COUNTIF('ส่วนที่ 1'!DR:DR,{"&gt;0"}))+SUM(COUNTIFS('ส่วนที่ 1'!DR:DR,{"0",""},'ส่วนที่ 1'!DX:DX,{"&gt;0"}))</f>
        <v>0</v>
      </c>
      <c r="Q24" s="130" t="e">
        <f t="shared" si="14"/>
        <v>#DIV/0!</v>
      </c>
      <c r="R24" s="134" t="e">
        <f>SUM('ส่วนที่ 1'!DR:DR,DU:DU)/P24</f>
        <v>#DIV/0!</v>
      </c>
      <c r="S24" s="130">
        <f>COUNTIF('ส่วนที่ 1'!DS:DS,"1")+COUNTIF('ส่วนที่ 1'!DY:DY,"1")</f>
        <v>0</v>
      </c>
      <c r="T24" s="132" t="e">
        <f t="shared" si="3"/>
        <v>#DIV/0!</v>
      </c>
      <c r="U24" s="132">
        <f>COUNTIF('ส่วนที่ 1'!DS:DS,"2")+COUNTIF('ส่วนที่ 1'!DY:DY,"2")</f>
        <v>0</v>
      </c>
      <c r="V24" s="132" t="e">
        <f>(U24*100)/SUM(U24,S24)</f>
        <v>#DIV/0!</v>
      </c>
      <c r="W24" s="132">
        <f>COUNTIF('ส่วนที่ 1'!DT:DT,"1")+COUNTIF('ส่วนที่ 1'!DZ:DZ,"1")</f>
        <v>0</v>
      </c>
      <c r="X24" s="132" t="e">
        <f t="shared" si="5"/>
        <v>#DIV/0!</v>
      </c>
      <c r="Y24" s="132">
        <f>COUNTIF('ส่วนที่ 1'!DT:DT,"2")+COUNTIF('ส่วนที่ 1'!DZ:DZ,"2")</f>
        <v>0</v>
      </c>
      <c r="Z24" s="132" t="e">
        <f t="shared" si="6"/>
        <v>#DIV/0!</v>
      </c>
      <c r="AA24" s="132">
        <f>COUNTIF('ส่วนที่ 1'!DT:DT,"3")+COUNTIF('ส่วนที่ 1'!DZ:DZ,"3")</f>
        <v>0</v>
      </c>
      <c r="AB24" s="132" t="e">
        <f t="shared" si="7"/>
        <v>#DIV/0!</v>
      </c>
      <c r="AC24" s="132">
        <f>COUNTIF('ส่วนที่ 1'!DT:DT,"4")+COUNTIF('ส่วนที่ 1'!DZ:DZ,"4")</f>
        <v>0</v>
      </c>
      <c r="AD24" s="132" t="e">
        <f t="shared" si="8"/>
        <v>#DIV/0!</v>
      </c>
      <c r="AE24" s="130">
        <f>COUNTIF('ส่วนที่ 1'!DT:DT,"5")+COUNTIF('ส่วนที่ 1'!DZ:DZ,"5")</f>
        <v>0</v>
      </c>
      <c r="AF24" s="132" t="e">
        <f t="shared" si="9"/>
        <v>#DIV/0!</v>
      </c>
      <c r="AG24" s="130">
        <f>COUNTIF('ส่วนที่ 1'!DT:DT,"6")+COUNTIF('ส่วนที่ 1'!DZ:DZ,"6")</f>
        <v>0</v>
      </c>
      <c r="AH24" s="135" t="e">
        <f t="shared" si="10"/>
        <v>#DIV/0!</v>
      </c>
      <c r="AI24" s="130">
        <f>COUNTIF('ส่วนที่ 1'!DT:DT,"7")+COUNTIF('ส่วนที่ 1'!DZ:DZ,"7")</f>
        <v>0</v>
      </c>
      <c r="AJ24" s="136" t="e">
        <f t="shared" si="11"/>
        <v>#DIV/0!</v>
      </c>
    </row>
    <row r="25" spans="1:37" ht="15" thickBot="1" x14ac:dyDescent="0.35">
      <c r="A25" s="137"/>
      <c r="B25" s="137" t="s">
        <v>63</v>
      </c>
      <c r="C25" s="137">
        <f>COUNTIF('ส่วนที่ 1'!J:J,"2")</f>
        <v>0</v>
      </c>
      <c r="D25" s="129" t="e">
        <f>(C25*100)/C1</f>
        <v>#DIV/0!</v>
      </c>
      <c r="F25" s="614" t="s">
        <v>101</v>
      </c>
      <c r="G25" s="615"/>
      <c r="H25" s="138"/>
      <c r="I25" s="138"/>
      <c r="J25" s="139">
        <f>SUM(J8:J24)</f>
        <v>0</v>
      </c>
      <c r="K25" s="140" t="e">
        <f>(J25*100)/SUM(J25,M25,P25)</f>
        <v>#DIV/0!</v>
      </c>
      <c r="L25" s="141" t="e">
        <f>SUM(L8:L24)/17</f>
        <v>#DIV/0!</v>
      </c>
      <c r="M25" s="142">
        <f>SUM(M8:M24)</f>
        <v>0</v>
      </c>
      <c r="N25" s="143" t="e">
        <f t="shared" si="13"/>
        <v>#DIV/0!</v>
      </c>
      <c r="O25" s="141" t="e">
        <f>SUM(O8:O24)/17</f>
        <v>#DIV/0!</v>
      </c>
      <c r="P25" s="142">
        <f>SUM(P8:P24)</f>
        <v>0</v>
      </c>
      <c r="Q25" s="143" t="e">
        <f t="shared" si="14"/>
        <v>#DIV/0!</v>
      </c>
      <c r="R25" s="141" t="e">
        <f>SUM(R8:R24)/17</f>
        <v>#DIV/0!</v>
      </c>
      <c r="S25" s="143">
        <f>SUM(S8:S24)</f>
        <v>0</v>
      </c>
      <c r="T25" s="144" t="e">
        <f t="shared" si="3"/>
        <v>#DIV/0!</v>
      </c>
      <c r="U25" s="143">
        <f>SUM(U8:U24)</f>
        <v>0</v>
      </c>
      <c r="V25" s="143" t="e">
        <f>(U25*100)/SUM(U25,S25)</f>
        <v>#DIV/0!</v>
      </c>
      <c r="W25" s="143">
        <f>SUM(W8:W24)</f>
        <v>0</v>
      </c>
      <c r="X25" s="143" t="e">
        <f t="shared" si="5"/>
        <v>#DIV/0!</v>
      </c>
      <c r="Y25" s="143">
        <f>SUM(Y8:Y24)</f>
        <v>0</v>
      </c>
      <c r="Z25" s="143" t="e">
        <f t="shared" si="6"/>
        <v>#DIV/0!</v>
      </c>
      <c r="AA25" s="139">
        <f>SUM(AA8:AA24)</f>
        <v>0</v>
      </c>
      <c r="AB25" s="140" t="e">
        <f t="shared" si="7"/>
        <v>#DIV/0!</v>
      </c>
      <c r="AC25" s="139">
        <f>SUM(AC8:AC24)</f>
        <v>0</v>
      </c>
      <c r="AD25" s="140" t="e">
        <f t="shared" si="8"/>
        <v>#DIV/0!</v>
      </c>
      <c r="AE25" s="142">
        <f>SUM(AE8:AE24)</f>
        <v>0</v>
      </c>
      <c r="AF25" s="143" t="e">
        <f t="shared" si="9"/>
        <v>#DIV/0!</v>
      </c>
      <c r="AG25" s="143">
        <f>SUM(AG8:AG24)</f>
        <v>0</v>
      </c>
      <c r="AH25" s="145" t="e">
        <f t="shared" si="10"/>
        <v>#DIV/0!</v>
      </c>
      <c r="AI25" s="142">
        <f>SUM(AI8:AI24)</f>
        <v>0</v>
      </c>
      <c r="AJ25" s="146" t="e">
        <f t="shared" si="11"/>
        <v>#DIV/0!</v>
      </c>
      <c r="AK25" s="4"/>
    </row>
    <row r="26" spans="1:37" ht="15" thickBot="1" x14ac:dyDescent="0.35">
      <c r="A26" s="147" t="s">
        <v>64</v>
      </c>
      <c r="B26" s="36" t="s">
        <v>65</v>
      </c>
      <c r="C26" s="36">
        <f>COUNTIF('ส่วนที่ 1'!R:R,"0")</f>
        <v>0</v>
      </c>
      <c r="D26" s="148" t="e">
        <f>(C26*100)/C1</f>
        <v>#DIV/0!</v>
      </c>
      <c r="F26" s="149"/>
      <c r="G26" s="150"/>
      <c r="H26" s="150"/>
      <c r="I26" s="150"/>
      <c r="J26" s="150"/>
      <c r="K26" s="150"/>
      <c r="L26" s="151"/>
      <c r="M26" s="151"/>
      <c r="N26" s="150"/>
      <c r="O26" s="150"/>
    </row>
    <row r="27" spans="1:37" x14ac:dyDescent="0.3">
      <c r="A27" s="152"/>
      <c r="B27" s="36" t="s">
        <v>66</v>
      </c>
      <c r="C27" s="36">
        <f>COUNTIF('ส่วนที่ 1'!R:R,"4")</f>
        <v>0</v>
      </c>
      <c r="D27" s="148" t="e">
        <f>(C27*100)/C1</f>
        <v>#DIV/0!</v>
      </c>
      <c r="E27" s="153"/>
      <c r="F27" s="154" t="s">
        <v>49</v>
      </c>
      <c r="G27" s="154"/>
      <c r="H27" s="154"/>
      <c r="I27" s="154"/>
      <c r="J27" s="154"/>
      <c r="K27" s="154"/>
      <c r="L27" s="155"/>
      <c r="M27" s="156"/>
    </row>
    <row r="28" spans="1:37" x14ac:dyDescent="0.3">
      <c r="A28" s="152"/>
      <c r="B28" s="36" t="s">
        <v>67</v>
      </c>
      <c r="C28" s="36">
        <f>COUNTIF('ส่วนที่ 1'!R:R,"6")</f>
        <v>0</v>
      </c>
      <c r="D28" s="148" t="e">
        <f>(C28*100)/C1</f>
        <v>#DIV/0!</v>
      </c>
      <c r="E28" s="153"/>
      <c r="F28" s="529" t="s">
        <v>102</v>
      </c>
      <c r="G28" s="529"/>
      <c r="H28" s="530"/>
      <c r="I28" s="517" t="s">
        <v>86</v>
      </c>
      <c r="J28" s="518"/>
      <c r="K28" s="23" t="s">
        <v>61</v>
      </c>
      <c r="L28" s="157" t="s">
        <v>106</v>
      </c>
      <c r="M28" s="156"/>
    </row>
    <row r="29" spans="1:37" x14ac:dyDescent="0.3">
      <c r="A29" s="152"/>
      <c r="B29" s="36" t="s">
        <v>68</v>
      </c>
      <c r="C29" s="36">
        <f>COUNTIF('ส่วนที่ 1'!R:R,"9")</f>
        <v>0</v>
      </c>
      <c r="D29" s="148" t="e">
        <f>(C29*100)/C1</f>
        <v>#DIV/0!</v>
      </c>
      <c r="E29" s="153"/>
      <c r="F29" s="158" t="s">
        <v>103</v>
      </c>
      <c r="G29" s="158"/>
      <c r="H29" s="159"/>
      <c r="I29" s="519">
        <f>COUNTIF('ส่วนที่ 1'!EA:EA,"&gt;0")</f>
        <v>0</v>
      </c>
      <c r="J29" s="520"/>
      <c r="K29" s="29" t="e">
        <f>(I29*100)/SUM(I29:J32)</f>
        <v>#DIV/0!</v>
      </c>
      <c r="L29" s="160">
        <f>SUM('ส่วนที่ 1'!EA:EA)</f>
        <v>0</v>
      </c>
      <c r="M29" s="156"/>
    </row>
    <row r="30" spans="1:37" x14ac:dyDescent="0.3">
      <c r="A30" s="152"/>
      <c r="B30" s="36" t="s">
        <v>69</v>
      </c>
      <c r="C30" s="36">
        <f>COUNTIF('ส่วนที่ 1'!R:R,"12")</f>
        <v>0</v>
      </c>
      <c r="D30" s="148" t="e">
        <f>(C30*100)/C1</f>
        <v>#DIV/0!</v>
      </c>
      <c r="E30" s="153"/>
      <c r="F30" s="161" t="s">
        <v>104</v>
      </c>
      <c r="G30" s="161"/>
      <c r="H30" s="162"/>
      <c r="I30" s="521">
        <f>COUNTIF('ส่วนที่ 1'!EB:EB,"&gt;0")</f>
        <v>0</v>
      </c>
      <c r="J30" s="522"/>
      <c r="K30" s="36" t="e">
        <f>(I30*100)/SUM(I29:J32)</f>
        <v>#DIV/0!</v>
      </c>
      <c r="L30" s="163">
        <f>SUM('ส่วนที่ 1'!EB:EB)</f>
        <v>0</v>
      </c>
      <c r="M30" s="156"/>
    </row>
    <row r="31" spans="1:37" x14ac:dyDescent="0.3">
      <c r="A31" s="152"/>
      <c r="B31" s="36" t="s">
        <v>70</v>
      </c>
      <c r="C31" s="36">
        <f>COUNTIF('ส่วนที่ 1'!R:R,"14")</f>
        <v>0</v>
      </c>
      <c r="D31" s="148" t="e">
        <f>(C31*100)/C1</f>
        <v>#DIV/0!</v>
      </c>
      <c r="E31" s="153"/>
      <c r="F31" s="164" t="s">
        <v>52</v>
      </c>
      <c r="G31" s="164"/>
      <c r="H31" s="165"/>
      <c r="I31" s="523">
        <f>COUNTIF('ส่วนที่ 1'!EC:EC,"&gt;0")</f>
        <v>0</v>
      </c>
      <c r="J31" s="524"/>
      <c r="K31" s="42" t="e">
        <f>(I31*100)/SUM(I29:J32)</f>
        <v>#DIV/0!</v>
      </c>
      <c r="L31" s="166">
        <f>SUM('ส่วนที่ 1'!EC:EC)</f>
        <v>0</v>
      </c>
      <c r="M31" s="156"/>
    </row>
    <row r="32" spans="1:37" ht="15" thickBot="1" x14ac:dyDescent="0.35">
      <c r="A32" s="152"/>
      <c r="B32" s="36" t="s">
        <v>71</v>
      </c>
      <c r="C32" s="36">
        <f>COUNTIF('ส่วนที่ 1'!R:R,"16")</f>
        <v>0</v>
      </c>
      <c r="D32" s="148" t="e">
        <f>(C32*100)/C1</f>
        <v>#DIV/0!</v>
      </c>
      <c r="E32" s="153"/>
      <c r="F32" s="527" t="s">
        <v>105</v>
      </c>
      <c r="G32" s="527"/>
      <c r="H32" s="528"/>
      <c r="I32" s="525">
        <f>COUNTIF('ส่วนที่ 1'!ED:ED,"&gt;0")</f>
        <v>0</v>
      </c>
      <c r="J32" s="526"/>
      <c r="K32" s="167" t="e">
        <f>(I32*100)/SUM(I29:J32)</f>
        <v>#DIV/0!</v>
      </c>
      <c r="L32" s="168">
        <f>SUM('ส่วนที่ 1'!ED:ED)</f>
        <v>0</v>
      </c>
      <c r="M32" s="156"/>
    </row>
    <row r="33" spans="1:13" x14ac:dyDescent="0.3">
      <c r="A33" s="152"/>
      <c r="B33" s="36" t="s">
        <v>72</v>
      </c>
      <c r="C33" s="36">
        <f>COUNTIF('ส่วนที่ 1'!R:R,"18")</f>
        <v>0</v>
      </c>
      <c r="D33" s="148" t="e">
        <f>(C33*100)/C1</f>
        <v>#DIV/0!</v>
      </c>
      <c r="L33" s="151"/>
      <c r="M33" s="156"/>
    </row>
    <row r="34" spans="1:13" x14ac:dyDescent="0.3">
      <c r="A34" s="169"/>
      <c r="B34" s="169" t="s">
        <v>73</v>
      </c>
      <c r="C34" s="169">
        <f>COUNTIF('ส่วนที่ 1'!R:R,"22")</f>
        <v>0</v>
      </c>
      <c r="D34" s="148" t="e">
        <f>(C34*100)/C1</f>
        <v>#DIV/0!</v>
      </c>
      <c r="L34" s="156"/>
      <c r="M34" s="156"/>
    </row>
    <row r="35" spans="1:13" x14ac:dyDescent="0.3">
      <c r="A35" s="170" t="s">
        <v>74</v>
      </c>
      <c r="B35" s="86" t="s">
        <v>75</v>
      </c>
      <c r="C35" s="86">
        <f>COUNTIF('ส่วนที่ 1'!S:S,"1")</f>
        <v>0</v>
      </c>
      <c r="D35" s="171" t="e">
        <f>(C35*100)/C1</f>
        <v>#DIV/0!</v>
      </c>
      <c r="L35" s="156"/>
      <c r="M35" s="156"/>
    </row>
    <row r="36" spans="1:13" x14ac:dyDescent="0.3">
      <c r="A36" s="172"/>
      <c r="B36" s="86" t="s">
        <v>76</v>
      </c>
      <c r="C36" s="86">
        <f>COUNTIF('ส่วนที่ 1'!S:S,"2")</f>
        <v>0</v>
      </c>
      <c r="D36" s="171" t="e">
        <f>(C36*100)/C1</f>
        <v>#DIV/0!</v>
      </c>
      <c r="L36" s="156"/>
      <c r="M36" s="156"/>
    </row>
    <row r="37" spans="1:13" x14ac:dyDescent="0.3">
      <c r="A37" s="172"/>
      <c r="B37" s="86" t="s">
        <v>77</v>
      </c>
      <c r="C37" s="86">
        <f>COUNTIF('ส่วนที่ 1'!S:S,"3")</f>
        <v>0</v>
      </c>
      <c r="D37" s="171" t="e">
        <f>(C37*100)/C1</f>
        <v>#DIV/0!</v>
      </c>
    </row>
    <row r="38" spans="1:13" x14ac:dyDescent="0.3">
      <c r="A38" s="172"/>
      <c r="B38" s="86" t="s">
        <v>78</v>
      </c>
      <c r="C38" s="86">
        <f>COUNTIF('ส่วนที่ 1'!S:S,"4")</f>
        <v>0</v>
      </c>
      <c r="D38" s="171" t="e">
        <f>(C38*100)/C1</f>
        <v>#DIV/0!</v>
      </c>
    </row>
    <row r="39" spans="1:13" ht="15" thickBot="1" x14ac:dyDescent="0.35">
      <c r="A39" s="173"/>
      <c r="B39" s="174" t="s">
        <v>79</v>
      </c>
      <c r="C39" s="173">
        <f>COUNTIF('ส่วนที่ 1'!S:S,"5")</f>
        <v>0</v>
      </c>
      <c r="D39" s="175" t="e">
        <f>(C39*100)/$C1</f>
        <v>#DIV/0!</v>
      </c>
    </row>
    <row r="41" spans="1:13" x14ac:dyDescent="0.3">
      <c r="A41" s="533" t="s">
        <v>260</v>
      </c>
      <c r="B41" s="534"/>
      <c r="C41" s="529"/>
      <c r="D41" s="530"/>
    </row>
    <row r="42" spans="1:13" x14ac:dyDescent="0.3">
      <c r="A42" s="535"/>
      <c r="B42" s="176"/>
      <c r="C42" s="23" t="s">
        <v>60</v>
      </c>
      <c r="D42" s="23" t="s">
        <v>61</v>
      </c>
    </row>
    <row r="43" spans="1:13" x14ac:dyDescent="0.3">
      <c r="A43" s="536"/>
      <c r="B43" s="67" t="s">
        <v>108</v>
      </c>
      <c r="C43" s="67">
        <f>COUNTIF('ส่วนที่ 2'!B:B,"1")</f>
        <v>0</v>
      </c>
      <c r="D43" s="68" t="e">
        <f>(C43*100)/C1</f>
        <v>#DIV/0!</v>
      </c>
    </row>
    <row r="44" spans="1:13" x14ac:dyDescent="0.3">
      <c r="A44" s="536"/>
      <c r="B44" s="117" t="s">
        <v>109</v>
      </c>
      <c r="C44" s="117">
        <f>COUNTIF('ส่วนที่ 2'!D:D,"1")</f>
        <v>0</v>
      </c>
      <c r="D44" s="177" t="e">
        <f>(C44*100)/C1</f>
        <v>#DIV/0!</v>
      </c>
    </row>
    <row r="45" spans="1:13" x14ac:dyDescent="0.3">
      <c r="A45" s="536"/>
      <c r="B45" s="67" t="s">
        <v>110</v>
      </c>
      <c r="C45" s="67">
        <f>COUNTIF('ส่วนที่ 2'!E:E,"1")</f>
        <v>0</v>
      </c>
      <c r="D45" s="68" t="e">
        <f>(C45*100)/C1</f>
        <v>#DIV/0!</v>
      </c>
    </row>
    <row r="46" spans="1:13" x14ac:dyDescent="0.3">
      <c r="A46" s="536"/>
      <c r="B46" s="117" t="s">
        <v>261</v>
      </c>
      <c r="C46" s="117">
        <f>COUNTIF('ส่วนที่ 2'!G:G,"1")</f>
        <v>0</v>
      </c>
      <c r="D46" s="178" t="e">
        <f>(C46*100)/C1</f>
        <v>#DIV/0!</v>
      </c>
    </row>
    <row r="47" spans="1:13" x14ac:dyDescent="0.3">
      <c r="A47" s="536"/>
      <c r="B47" s="67" t="s">
        <v>113</v>
      </c>
      <c r="C47" s="67">
        <f>COUNTIF('ส่วนที่ 2'!H:H,"1")</f>
        <v>0</v>
      </c>
      <c r="D47" s="179" t="e">
        <f>(C47*100)/C1</f>
        <v>#DIV/0!</v>
      </c>
    </row>
    <row r="48" spans="1:13" x14ac:dyDescent="0.3">
      <c r="A48" s="536"/>
      <c r="B48" s="180" t="s">
        <v>114</v>
      </c>
      <c r="C48" s="117">
        <f>COUNTIF('ส่วนที่ 2'!J:J,"1")</f>
        <v>0</v>
      </c>
      <c r="D48" s="177" t="e">
        <f>(C48*100)/C1</f>
        <v>#DIV/0!</v>
      </c>
    </row>
    <row r="49" spans="1:4" x14ac:dyDescent="0.3">
      <c r="A49" s="537"/>
      <c r="B49" s="67" t="s">
        <v>115</v>
      </c>
      <c r="C49" s="67">
        <f>COUNTIF('ส่วนที่ 2'!L:L,"1")</f>
        <v>0</v>
      </c>
      <c r="D49" s="68" t="e">
        <f>(C49*100)/C1</f>
        <v>#DIV/0!</v>
      </c>
    </row>
    <row r="50" spans="1:4" ht="15" thickBot="1" x14ac:dyDescent="0.35"/>
    <row r="51" spans="1:4" ht="15" thickBot="1" x14ac:dyDescent="0.35">
      <c r="A51" s="531" t="s">
        <v>374</v>
      </c>
      <c r="B51" s="532"/>
      <c r="C51" s="181" t="e">
        <f>AVERAGE('ส่วนที่ 2'!N:N)</f>
        <v>#DIV/0!</v>
      </c>
      <c r="D51" s="182" t="s">
        <v>262</v>
      </c>
    </row>
    <row r="53" spans="1:4" x14ac:dyDescent="0.3">
      <c r="A53" s="484" t="s">
        <v>263</v>
      </c>
      <c r="B53" s="485"/>
      <c r="C53" s="486"/>
      <c r="D53" s="487"/>
    </row>
    <row r="54" spans="1:4" x14ac:dyDescent="0.3">
      <c r="A54" s="477"/>
      <c r="B54" s="483"/>
      <c r="C54" s="36" t="s">
        <v>60</v>
      </c>
      <c r="D54" s="36" t="s">
        <v>61</v>
      </c>
    </row>
    <row r="55" spans="1:4" x14ac:dyDescent="0.3">
      <c r="A55" s="491" t="s">
        <v>264</v>
      </c>
      <c r="B55" s="492"/>
      <c r="C55" s="183">
        <f>COUNTIF('ส่วนที่ 2'!O:O,"1")</f>
        <v>0</v>
      </c>
      <c r="D55" s="184" t="e">
        <f>(C55*100)/C1</f>
        <v>#DIV/0!</v>
      </c>
    </row>
    <row r="56" spans="1:4" x14ac:dyDescent="0.3">
      <c r="A56" s="488"/>
      <c r="B56" s="82" t="s">
        <v>266</v>
      </c>
      <c r="C56" s="82">
        <f>COUNTIF('ส่วนที่ 2'!P:P,"1")</f>
        <v>0</v>
      </c>
      <c r="D56" s="185" t="e">
        <f>(C56*100)/C55</f>
        <v>#DIV/0!</v>
      </c>
    </row>
    <row r="57" spans="1:4" x14ac:dyDescent="0.3">
      <c r="A57" s="489"/>
      <c r="B57" s="132" t="s">
        <v>267</v>
      </c>
      <c r="C57" s="132">
        <f>COUNTIF('ส่วนที่ 2'!R:R,"1")</f>
        <v>0</v>
      </c>
      <c r="D57" s="186" t="e">
        <f>(C57*100)/C55</f>
        <v>#DIV/0!</v>
      </c>
    </row>
    <row r="58" spans="1:4" x14ac:dyDescent="0.3">
      <c r="A58" s="489"/>
      <c r="B58" s="82" t="s">
        <v>268</v>
      </c>
      <c r="C58" s="82">
        <f>COUNTIF('ส่วนที่ 2'!S:S,"1")</f>
        <v>0</v>
      </c>
      <c r="D58" s="185" t="e">
        <f>(C58*100)/C55</f>
        <v>#DIV/0!</v>
      </c>
    </row>
    <row r="59" spans="1:4" x14ac:dyDescent="0.3">
      <c r="A59" s="489"/>
      <c r="B59" s="132" t="s">
        <v>269</v>
      </c>
      <c r="C59" s="132">
        <f>COUNTIF('ส่วนที่ 2'!U:U,"1")</f>
        <v>0</v>
      </c>
      <c r="D59" s="186" t="e">
        <f>(C59*100)/C55</f>
        <v>#DIV/0!</v>
      </c>
    </row>
    <row r="60" spans="1:4" x14ac:dyDescent="0.3">
      <c r="A60" s="489"/>
      <c r="B60" s="82" t="s">
        <v>270</v>
      </c>
      <c r="C60" s="82">
        <f>COUNTIF('ส่วนที่ 2'!V:V,"1")</f>
        <v>0</v>
      </c>
      <c r="D60" s="185" t="e">
        <f>(C60*100)/C55</f>
        <v>#DIV/0!</v>
      </c>
    </row>
    <row r="61" spans="1:4" x14ac:dyDescent="0.3">
      <c r="A61" s="489"/>
      <c r="B61" s="132" t="s">
        <v>271</v>
      </c>
      <c r="C61" s="132">
        <f>COUNTIF('ส่วนที่ 2'!X:X,"1")</f>
        <v>0</v>
      </c>
      <c r="D61" s="186" t="e">
        <f>(C61*100)/C55</f>
        <v>#DIV/0!</v>
      </c>
    </row>
    <row r="62" spans="1:4" x14ac:dyDescent="0.3">
      <c r="A62" s="490"/>
      <c r="B62" s="82" t="s">
        <v>115</v>
      </c>
      <c r="C62" s="82">
        <f>COUNTIF('ส่วนที่ 2'!Z:Z,"1")</f>
        <v>0</v>
      </c>
      <c r="D62" s="185" t="e">
        <f>(C62*100)/C55</f>
        <v>#DIV/0!</v>
      </c>
    </row>
    <row r="63" spans="1:4" x14ac:dyDescent="0.3">
      <c r="A63" s="491" t="s">
        <v>265</v>
      </c>
      <c r="B63" s="492"/>
      <c r="C63" s="183">
        <f>COUNTIF('ส่วนที่ 2'!O:O,"2")</f>
        <v>0</v>
      </c>
      <c r="D63" s="184" t="e">
        <f>(C63*100)/C1</f>
        <v>#DIV/0!</v>
      </c>
    </row>
    <row r="64" spans="1:4" x14ac:dyDescent="0.3">
      <c r="A64" s="488"/>
      <c r="B64" s="82" t="s">
        <v>272</v>
      </c>
      <c r="C64" s="82">
        <f>COUNTIF('ส่วนที่ 2'!AB:AB,"1")</f>
        <v>0</v>
      </c>
      <c r="D64" s="185" t="e">
        <f>(C64*100)/C63</f>
        <v>#DIV/0!</v>
      </c>
    </row>
    <row r="65" spans="1:15" x14ac:dyDescent="0.3">
      <c r="A65" s="489"/>
      <c r="B65" s="187" t="s">
        <v>273</v>
      </c>
      <c r="C65" s="132">
        <f>COUNTIF('ส่วนที่ 2'!AC:AC,"1")</f>
        <v>0</v>
      </c>
      <c r="D65" s="186" t="e">
        <f>(C65*100)/C63</f>
        <v>#DIV/0!</v>
      </c>
    </row>
    <row r="66" spans="1:15" x14ac:dyDescent="0.3">
      <c r="A66" s="489"/>
      <c r="B66" s="82" t="s">
        <v>274</v>
      </c>
      <c r="C66" s="82">
        <f>COUNTIF('ส่วนที่ 2'!AD:AD,"1")</f>
        <v>0</v>
      </c>
      <c r="D66" s="185" t="e">
        <f>(C66*100)/C63</f>
        <v>#DIV/0!</v>
      </c>
    </row>
    <row r="67" spans="1:15" x14ac:dyDescent="0.3">
      <c r="A67" s="490"/>
      <c r="B67" s="132" t="s">
        <v>115</v>
      </c>
      <c r="C67" s="132">
        <f>COUNTIF('ส่วนที่ 2'!AE:AE,"1")</f>
        <v>0</v>
      </c>
      <c r="D67" s="186" t="e">
        <f>(C67*100)/C63</f>
        <v>#DIV/0!</v>
      </c>
    </row>
    <row r="68" spans="1:15" ht="15" thickBot="1" x14ac:dyDescent="0.35"/>
    <row r="69" spans="1:15" x14ac:dyDescent="0.3">
      <c r="A69" s="500" t="s">
        <v>148</v>
      </c>
      <c r="B69" s="501"/>
      <c r="C69" s="501"/>
      <c r="D69" s="501"/>
      <c r="E69" s="501"/>
      <c r="F69" s="501"/>
      <c r="G69" s="501"/>
      <c r="H69" s="501"/>
      <c r="I69" s="501"/>
      <c r="J69" s="501"/>
      <c r="K69" s="501"/>
      <c r="L69" s="501"/>
      <c r="M69" s="501"/>
      <c r="N69" s="501"/>
      <c r="O69" s="502"/>
    </row>
    <row r="70" spans="1:15" x14ac:dyDescent="0.3">
      <c r="A70" s="503"/>
      <c r="B70" s="504"/>
      <c r="C70" s="505"/>
      <c r="D70" s="509" t="s">
        <v>276</v>
      </c>
      <c r="E70" s="510"/>
      <c r="F70" s="510"/>
      <c r="G70" s="510"/>
      <c r="H70" s="510"/>
      <c r="I70" s="511"/>
      <c r="J70" s="509" t="s">
        <v>280</v>
      </c>
      <c r="K70" s="510"/>
      <c r="L70" s="510"/>
      <c r="M70" s="510"/>
      <c r="N70" s="510"/>
      <c r="O70" s="512"/>
    </row>
    <row r="71" spans="1:15" x14ac:dyDescent="0.3">
      <c r="A71" s="506"/>
      <c r="B71" s="507"/>
      <c r="C71" s="508"/>
      <c r="D71" s="433" t="s">
        <v>277</v>
      </c>
      <c r="E71" s="434"/>
      <c r="F71" s="433" t="s">
        <v>278</v>
      </c>
      <c r="G71" s="434"/>
      <c r="H71" s="433" t="s">
        <v>279</v>
      </c>
      <c r="I71" s="434"/>
      <c r="J71" s="433" t="s">
        <v>281</v>
      </c>
      <c r="K71" s="434"/>
      <c r="L71" s="433" t="s">
        <v>282</v>
      </c>
      <c r="M71" s="434"/>
      <c r="N71" s="433" t="s">
        <v>283</v>
      </c>
      <c r="O71" s="513"/>
    </row>
    <row r="72" spans="1:15" x14ac:dyDescent="0.3">
      <c r="A72" s="188"/>
      <c r="B72" s="121" t="s">
        <v>86</v>
      </c>
      <c r="C72" s="121" t="s">
        <v>61</v>
      </c>
      <c r="D72" s="121" t="s">
        <v>60</v>
      </c>
      <c r="E72" s="121" t="s">
        <v>61</v>
      </c>
      <c r="F72" s="121" t="s">
        <v>60</v>
      </c>
      <c r="G72" s="121" t="s">
        <v>61</v>
      </c>
      <c r="H72" s="121" t="s">
        <v>60</v>
      </c>
      <c r="I72" s="121" t="s">
        <v>61</v>
      </c>
      <c r="J72" s="121" t="s">
        <v>60</v>
      </c>
      <c r="K72" s="121" t="s">
        <v>61</v>
      </c>
      <c r="L72" s="121" t="s">
        <v>60</v>
      </c>
      <c r="M72" s="121" t="s">
        <v>61</v>
      </c>
      <c r="N72" s="121" t="s">
        <v>60</v>
      </c>
      <c r="O72" s="189" t="s">
        <v>61</v>
      </c>
    </row>
    <row r="73" spans="1:15" x14ac:dyDescent="0.3">
      <c r="A73" s="600" t="s">
        <v>275</v>
      </c>
      <c r="B73" s="626"/>
      <c r="C73" s="626"/>
      <c r="D73" s="626"/>
      <c r="E73" s="626"/>
      <c r="F73" s="626"/>
      <c r="G73" s="626"/>
      <c r="H73" s="626"/>
      <c r="I73" s="626"/>
      <c r="J73" s="626"/>
      <c r="K73" s="626"/>
      <c r="L73" s="626"/>
      <c r="M73" s="626"/>
      <c r="N73" s="626"/>
      <c r="O73" s="627"/>
    </row>
    <row r="74" spans="1:15" x14ac:dyDescent="0.3">
      <c r="A74" s="190" t="s">
        <v>284</v>
      </c>
      <c r="B74" s="102">
        <f>COUNTIF('ส่วนที่ 2'!AG:AG,"1")</f>
        <v>0</v>
      </c>
      <c r="C74" s="191" t="e">
        <f>(B74*100)/C1</f>
        <v>#DIV/0!</v>
      </c>
      <c r="D74" s="102">
        <f>COUNTIF('ส่วนที่ 2'!AH:AH,"1")</f>
        <v>0</v>
      </c>
      <c r="E74" s="191" t="e">
        <f>(D74*100)/SUM(D74,F74,H74)</f>
        <v>#DIV/0!</v>
      </c>
      <c r="F74" s="102">
        <f>COUNTIF('ส่วนที่ 2'!AH:AH,"2")</f>
        <v>0</v>
      </c>
      <c r="G74" s="191" t="e">
        <f>(F74*100)/SUM(D74,F74,H74)</f>
        <v>#DIV/0!</v>
      </c>
      <c r="H74" s="102">
        <f>COUNTIF('ส่วนที่ 2'!AH:AH,"3")</f>
        <v>0</v>
      </c>
      <c r="I74" s="191" t="e">
        <f>(H74*100)/SUM(D74,F74,H74)</f>
        <v>#DIV/0!</v>
      </c>
      <c r="J74" s="102">
        <f>COUNTIF('ส่วนที่ 2'!AJ:AJ,"1")</f>
        <v>0</v>
      </c>
      <c r="K74" s="191" t="e">
        <f>(J74*100)/SUM(J74,L74,N74)</f>
        <v>#DIV/0!</v>
      </c>
      <c r="L74" s="102">
        <f>COUNTIF('ส่วนที่ 2'!AJ:AJ,"2")</f>
        <v>0</v>
      </c>
      <c r="M74" s="191" t="e">
        <f>(L74*100)/SUM(J74,L74,N74)</f>
        <v>#DIV/0!</v>
      </c>
      <c r="N74" s="102">
        <f>COUNTIF('ส่วนที่ 2'!AJ:AJ,"3")</f>
        <v>0</v>
      </c>
      <c r="O74" s="192" t="e">
        <f>(N74*100)/SUM(J74,L74,N74)</f>
        <v>#DIV/0!</v>
      </c>
    </row>
    <row r="75" spans="1:15" x14ac:dyDescent="0.3">
      <c r="A75" s="193" t="s">
        <v>285</v>
      </c>
      <c r="B75" s="194">
        <f>COUNTIF('ส่วนที่ 2'!AL:AL,"1")</f>
        <v>0</v>
      </c>
      <c r="C75" s="195" t="e">
        <f>(B75*100)/C1</f>
        <v>#DIV/0!</v>
      </c>
      <c r="D75" s="194">
        <f>COUNTIF('ส่วนที่ 2'!AM:AM,"1")</f>
        <v>0</v>
      </c>
      <c r="E75" s="195" t="e">
        <f t="shared" ref="E75:E91" si="15">(D75*100)/SUM(D75,F75,H75)</f>
        <v>#DIV/0!</v>
      </c>
      <c r="F75" s="194">
        <f>COUNTIF('ส่วนที่ 2'!AM:AM,"2")</f>
        <v>0</v>
      </c>
      <c r="G75" s="195" t="e">
        <f t="shared" ref="G75:G83" si="16">(F75*100)/SUM(D75,F75,H75)</f>
        <v>#DIV/0!</v>
      </c>
      <c r="H75" s="194">
        <f>COUNTIF('ส่วนที่ 2'!AM:AM,"3")</f>
        <v>0</v>
      </c>
      <c r="I75" s="195" t="e">
        <f t="shared" ref="I75:I91" si="17">(H75*100)/SUM(D75,F75,H75)</f>
        <v>#DIV/0!</v>
      </c>
      <c r="J75" s="194">
        <f>COUNTIF('ส่วนที่ 2'!AO:AO,"1")</f>
        <v>0</v>
      </c>
      <c r="K75" s="195" t="e">
        <f t="shared" ref="K75:K90" si="18">(J75*100)/SUM(J75,L75,N75)</f>
        <v>#DIV/0!</v>
      </c>
      <c r="L75" s="194">
        <f>COUNTIF('ส่วนที่ 2'!AO:AO,"2")</f>
        <v>0</v>
      </c>
      <c r="M75" s="195" t="e">
        <f>(L75*100)/SUM(J75,L75,N75)</f>
        <v>#DIV/0!</v>
      </c>
      <c r="N75" s="194">
        <f>COUNTIF('ส่วนที่ 2'!AO:AO,"3")</f>
        <v>0</v>
      </c>
      <c r="O75" s="196" t="e">
        <f t="shared" ref="O75" si="19">(N75*100)/SUM(J75,L75,N75)</f>
        <v>#DIV/0!</v>
      </c>
    </row>
    <row r="76" spans="1:15" x14ac:dyDescent="0.3">
      <c r="A76" s="190" t="s">
        <v>286</v>
      </c>
      <c r="B76" s="102">
        <f>COUNTIF('ส่วนที่ 2'!AQ:AQ,"1")</f>
        <v>0</v>
      </c>
      <c r="C76" s="191" t="e">
        <f>(B76*100)/C1</f>
        <v>#DIV/0!</v>
      </c>
      <c r="D76" s="102">
        <f>COUNTIF('ส่วนที่ 2'!AR:AR,"1")</f>
        <v>0</v>
      </c>
      <c r="E76" s="191" t="e">
        <f t="shared" si="15"/>
        <v>#DIV/0!</v>
      </c>
      <c r="F76" s="102">
        <f>COUNTIF('ส่วนที่ 2'!AR:AR,"2")</f>
        <v>0</v>
      </c>
      <c r="G76" s="191" t="e">
        <f t="shared" si="16"/>
        <v>#DIV/0!</v>
      </c>
      <c r="H76" s="102">
        <f>COUNTIF('ส่วนที่ 2'!AR:AR,"3")</f>
        <v>0</v>
      </c>
      <c r="I76" s="191" t="e">
        <f t="shared" si="17"/>
        <v>#DIV/0!</v>
      </c>
      <c r="J76" s="102">
        <f>COUNTIF('ส่วนที่ 2'!AT:AT,"1")</f>
        <v>0</v>
      </c>
      <c r="K76" s="191" t="e">
        <f t="shared" si="18"/>
        <v>#DIV/0!</v>
      </c>
      <c r="L76" s="102">
        <f>COUNTIF('ส่วนที่ 2'!AT:AT,"2")</f>
        <v>0</v>
      </c>
      <c r="M76" s="191" t="e">
        <f>(L76*100)/SUM(J76,L76,N76)</f>
        <v>#DIV/0!</v>
      </c>
      <c r="N76" s="102">
        <f>COUNTIF('ส่วนที่ 2'!AT:AT,"3")</f>
        <v>0</v>
      </c>
      <c r="O76" s="192" t="e">
        <f>(N76*100)/SUM(J76,L76,N76)</f>
        <v>#DIV/0!</v>
      </c>
    </row>
    <row r="77" spans="1:15" x14ac:dyDescent="0.3">
      <c r="A77" s="600" t="s">
        <v>287</v>
      </c>
      <c r="B77" s="626"/>
      <c r="C77" s="626"/>
      <c r="D77" s="626"/>
      <c r="E77" s="626"/>
      <c r="F77" s="626"/>
      <c r="G77" s="626"/>
      <c r="H77" s="626"/>
      <c r="I77" s="626"/>
      <c r="J77" s="626"/>
      <c r="K77" s="626"/>
      <c r="L77" s="626"/>
      <c r="M77" s="626"/>
      <c r="N77" s="626"/>
      <c r="O77" s="627"/>
    </row>
    <row r="78" spans="1:15" x14ac:dyDescent="0.3">
      <c r="A78" s="190" t="s">
        <v>288</v>
      </c>
      <c r="B78" s="102">
        <f>COUNTIF('ส่วนที่ 2'!AV:AV,"1")</f>
        <v>0</v>
      </c>
      <c r="C78" s="191" t="e">
        <f>(B78*100)/C1</f>
        <v>#DIV/0!</v>
      </c>
      <c r="D78" s="102">
        <f>COUNTIF('ส่วนที่ 2'!AW:AW,"1")</f>
        <v>0</v>
      </c>
      <c r="E78" s="191" t="e">
        <f t="shared" si="15"/>
        <v>#DIV/0!</v>
      </c>
      <c r="F78" s="102">
        <f>COUNTIF('ส่วนที่ 2'!AW:AW,"2")</f>
        <v>0</v>
      </c>
      <c r="G78" s="191" t="e">
        <f t="shared" si="16"/>
        <v>#DIV/0!</v>
      </c>
      <c r="H78" s="102">
        <f>COUNTIF('ส่วนที่ 2'!AW:AW,"3")</f>
        <v>0</v>
      </c>
      <c r="I78" s="191" t="e">
        <f t="shared" si="17"/>
        <v>#DIV/0!</v>
      </c>
      <c r="J78" s="102">
        <f>COUNTIF('ส่วนที่ 2'!AY:AY,"1")</f>
        <v>0</v>
      </c>
      <c r="K78" s="191" t="e">
        <f t="shared" si="18"/>
        <v>#DIV/0!</v>
      </c>
      <c r="L78" s="102">
        <f>COUNTIF('ส่วนที่ 2'!AY:AY,"2")</f>
        <v>0</v>
      </c>
      <c r="M78" s="191" t="e">
        <f>(L78*100)/SUM(J78,L78,N78)</f>
        <v>#DIV/0!</v>
      </c>
      <c r="N78" s="102">
        <f>COUNTIF('ส่วนที่ 2'!AY:AY,"3")</f>
        <v>0</v>
      </c>
      <c r="O78" s="192" t="e">
        <f>(N78*100)/SUM(J78,L78,N78)</f>
        <v>#DIV/0!</v>
      </c>
    </row>
    <row r="79" spans="1:15" x14ac:dyDescent="0.3">
      <c r="A79" s="193" t="s">
        <v>289</v>
      </c>
      <c r="B79" s="194">
        <f>COUNTIF('ส่วนที่ 2'!BA:BA,"1")</f>
        <v>0</v>
      </c>
      <c r="C79" s="195" t="e">
        <f>(B79*100)/C1</f>
        <v>#DIV/0!</v>
      </c>
      <c r="D79" s="194">
        <f>COUNTIF('ส่วนที่ 2'!BB:BB,"1")</f>
        <v>0</v>
      </c>
      <c r="E79" s="195" t="e">
        <f t="shared" si="15"/>
        <v>#DIV/0!</v>
      </c>
      <c r="F79" s="194">
        <f>COUNTIF('ส่วนที่ 2'!BB:BB,"2")</f>
        <v>0</v>
      </c>
      <c r="G79" s="195" t="e">
        <f t="shared" si="16"/>
        <v>#DIV/0!</v>
      </c>
      <c r="H79" s="194">
        <f>COUNTIF('ส่วนที่ 2'!BB:BB,"3")</f>
        <v>0</v>
      </c>
      <c r="I79" s="195" t="e">
        <f t="shared" si="17"/>
        <v>#DIV/0!</v>
      </c>
      <c r="J79" s="194">
        <f>COUNTIF('ส่วนที่ 2'!BD:BD,"1")</f>
        <v>0</v>
      </c>
      <c r="K79" s="195" t="e">
        <f t="shared" si="18"/>
        <v>#DIV/0!</v>
      </c>
      <c r="L79" s="194">
        <f>COUNTIF('ส่วนที่ 2'!BD:BD,"2")</f>
        <v>0</v>
      </c>
      <c r="M79" s="195" t="e">
        <f t="shared" ref="M79:M91" si="20">(L79*100)/SUM(J79,L79,N79)</f>
        <v>#DIV/0!</v>
      </c>
      <c r="N79" s="194">
        <f>COUNTIF('ส่วนที่ 2'!BD:BD,"3")</f>
        <v>0</v>
      </c>
      <c r="O79" s="196" t="e">
        <f t="shared" ref="O79:O91" si="21">(N79*100)/SUM(J79,L79,N79)</f>
        <v>#DIV/0!</v>
      </c>
    </row>
    <row r="80" spans="1:15" x14ac:dyDescent="0.3">
      <c r="A80" s="197" t="s">
        <v>290</v>
      </c>
      <c r="B80" s="102">
        <f>COUNTIF('ส่วนที่ 2'!BF:BF,"1")</f>
        <v>0</v>
      </c>
      <c r="C80" s="191" t="e">
        <f>(B80*100)/C1</f>
        <v>#DIV/0!</v>
      </c>
      <c r="D80" s="102">
        <f>COUNTIF('ส่วนที่ 2'!BG:BG,"1")</f>
        <v>0</v>
      </c>
      <c r="E80" s="191" t="e">
        <f t="shared" si="15"/>
        <v>#DIV/0!</v>
      </c>
      <c r="F80" s="102">
        <f>COUNTIF('ส่วนที่ 2'!BG:BG,"2")</f>
        <v>0</v>
      </c>
      <c r="G80" s="191" t="e">
        <f t="shared" si="16"/>
        <v>#DIV/0!</v>
      </c>
      <c r="H80" s="102">
        <f>COUNTIF('ส่วนที่ 2'!BG:BG,"3")</f>
        <v>0</v>
      </c>
      <c r="I80" s="191" t="e">
        <f t="shared" si="17"/>
        <v>#DIV/0!</v>
      </c>
      <c r="J80" s="102">
        <f>COUNTIF('ส่วนที่ 2'!BI:BI,"1")</f>
        <v>0</v>
      </c>
      <c r="K80" s="191" t="e">
        <f t="shared" si="18"/>
        <v>#DIV/0!</v>
      </c>
      <c r="L80" s="102">
        <f>COUNTIF('ส่วนที่ 2'!BI:BI,"2")</f>
        <v>0</v>
      </c>
      <c r="M80" s="191" t="e">
        <f t="shared" si="20"/>
        <v>#DIV/0!</v>
      </c>
      <c r="N80" s="102">
        <f>COUNTIF('ส่วนที่ 2'!BI:BI,"3")</f>
        <v>0</v>
      </c>
      <c r="O80" s="192" t="e">
        <f t="shared" si="21"/>
        <v>#DIV/0!</v>
      </c>
    </row>
    <row r="81" spans="1:15" x14ac:dyDescent="0.3">
      <c r="A81" s="193" t="s">
        <v>291</v>
      </c>
      <c r="B81" s="194">
        <f>COUNTIF('ส่วนที่ 2'!BK:BK,"1")</f>
        <v>0</v>
      </c>
      <c r="C81" s="195" t="e">
        <f>(B81*100)/C1</f>
        <v>#DIV/0!</v>
      </c>
      <c r="D81" s="194">
        <f>COUNTIF('ส่วนที่ 2'!BL:BL,"1")</f>
        <v>0</v>
      </c>
      <c r="E81" s="195" t="e">
        <f t="shared" si="15"/>
        <v>#DIV/0!</v>
      </c>
      <c r="F81" s="194">
        <f>COUNTIF('ส่วนที่ 2'!BL:BL,"2")</f>
        <v>0</v>
      </c>
      <c r="G81" s="195" t="e">
        <f t="shared" si="16"/>
        <v>#DIV/0!</v>
      </c>
      <c r="H81" s="194">
        <f>COUNTIF('ส่วนที่ 2'!BL:BL,"3")</f>
        <v>0</v>
      </c>
      <c r="I81" s="195" t="e">
        <f t="shared" si="17"/>
        <v>#DIV/0!</v>
      </c>
      <c r="J81" s="194">
        <f>COUNTIF('ส่วนที่ 2'!BN:BN,"1")</f>
        <v>0</v>
      </c>
      <c r="K81" s="195" t="e">
        <f t="shared" si="18"/>
        <v>#DIV/0!</v>
      </c>
      <c r="L81" s="194">
        <f>COUNTIF('ส่วนที่ 2'!BN:BN,"2")</f>
        <v>0</v>
      </c>
      <c r="M81" s="195" t="e">
        <f t="shared" si="20"/>
        <v>#DIV/0!</v>
      </c>
      <c r="N81" s="194">
        <f>COUNTIF('ส่วนที่ 2'!BN:BN,"3")</f>
        <v>0</v>
      </c>
      <c r="O81" s="196" t="e">
        <f t="shared" si="21"/>
        <v>#DIV/0!</v>
      </c>
    </row>
    <row r="82" spans="1:15" x14ac:dyDescent="0.3">
      <c r="A82" s="190" t="s">
        <v>292</v>
      </c>
      <c r="B82" s="102">
        <f>COUNTIF('ส่วนที่ 2'!BP:BP,"1")</f>
        <v>0</v>
      </c>
      <c r="C82" s="191" t="e">
        <f>(B82*100)/C1</f>
        <v>#DIV/0!</v>
      </c>
      <c r="D82" s="102">
        <f>COUNTIF('ส่วนที่ 2'!BQ:BQ,"1")</f>
        <v>0</v>
      </c>
      <c r="E82" s="191" t="e">
        <f t="shared" si="15"/>
        <v>#DIV/0!</v>
      </c>
      <c r="F82" s="102">
        <f>COUNTIF('ส่วนที่ 2'!BQ:BQ,"2")</f>
        <v>0</v>
      </c>
      <c r="G82" s="191" t="e">
        <f t="shared" si="16"/>
        <v>#DIV/0!</v>
      </c>
      <c r="H82" s="102">
        <f>COUNTIF('ส่วนที่ 2'!BQ:BQ,"3")</f>
        <v>0</v>
      </c>
      <c r="I82" s="191" t="e">
        <f t="shared" si="17"/>
        <v>#DIV/0!</v>
      </c>
      <c r="J82" s="102">
        <f>COUNTIF('ส่วนที่ 2'!BS:BS,"1")</f>
        <v>0</v>
      </c>
      <c r="K82" s="191" t="e">
        <f t="shared" si="18"/>
        <v>#DIV/0!</v>
      </c>
      <c r="L82" s="102">
        <f>COUNTIF('ส่วนที่ 2'!BS:BS,"2")</f>
        <v>0</v>
      </c>
      <c r="M82" s="191" t="e">
        <f t="shared" si="20"/>
        <v>#DIV/0!</v>
      </c>
      <c r="N82" s="102">
        <f>COUNTIF('ส่วนที่ 2'!BS:BS,"3")</f>
        <v>0</v>
      </c>
      <c r="O82" s="192" t="e">
        <f t="shared" si="21"/>
        <v>#DIV/0!</v>
      </c>
    </row>
    <row r="83" spans="1:15" x14ac:dyDescent="0.3">
      <c r="A83" s="198" t="s">
        <v>293</v>
      </c>
      <c r="B83" s="194">
        <f>COUNTIF('ส่วนที่ 2'!BU:BU,"1")</f>
        <v>0</v>
      </c>
      <c r="C83" s="195" t="e">
        <f>(B83*100)/C1</f>
        <v>#DIV/0!</v>
      </c>
      <c r="D83" s="194">
        <f>COUNTIF('ส่วนที่ 2'!BV:BV,"1")</f>
        <v>0</v>
      </c>
      <c r="E83" s="195" t="e">
        <f t="shared" si="15"/>
        <v>#DIV/0!</v>
      </c>
      <c r="F83" s="194">
        <f>COUNTIF('ส่วนที่ 2'!BV:BV,"2")</f>
        <v>0</v>
      </c>
      <c r="G83" s="195" t="e">
        <f t="shared" si="16"/>
        <v>#DIV/0!</v>
      </c>
      <c r="H83" s="194">
        <f>COUNTIF('ส่วนที่ 2'!BV:BV,"3")</f>
        <v>0</v>
      </c>
      <c r="I83" s="195" t="e">
        <f t="shared" si="17"/>
        <v>#DIV/0!</v>
      </c>
      <c r="J83" s="194">
        <f>COUNTIF('ส่วนที่ 2'!BX:BX,"1")</f>
        <v>0</v>
      </c>
      <c r="K83" s="195" t="e">
        <f t="shared" si="18"/>
        <v>#DIV/0!</v>
      </c>
      <c r="L83" s="194">
        <f>COUNTIF('ส่วนที่ 2'!BX:BX,"2")</f>
        <v>0</v>
      </c>
      <c r="M83" s="195" t="e">
        <f t="shared" si="20"/>
        <v>#DIV/0!</v>
      </c>
      <c r="N83" s="194">
        <f>COUNTIF('ส่วนที่ 2'!BX:BX,"3")</f>
        <v>0</v>
      </c>
      <c r="O83" s="196" t="e">
        <f t="shared" si="21"/>
        <v>#DIV/0!</v>
      </c>
    </row>
    <row r="84" spans="1:15" x14ac:dyDescent="0.3">
      <c r="A84" s="190" t="s">
        <v>294</v>
      </c>
      <c r="B84" s="102">
        <f>COUNTIF('ส่วนที่ 2'!BZ:BZ,"1")</f>
        <v>0</v>
      </c>
      <c r="C84" s="191" t="e">
        <f>(B84*100)/C1</f>
        <v>#DIV/0!</v>
      </c>
      <c r="D84" s="102">
        <f>COUNTIF('ส่วนที่ 2'!CA:CA,"1")</f>
        <v>0</v>
      </c>
      <c r="E84" s="191" t="e">
        <f t="shared" si="15"/>
        <v>#DIV/0!</v>
      </c>
      <c r="F84" s="102">
        <f>COUNTIF('ส่วนที่ 2'!CA:CA,"2")</f>
        <v>0</v>
      </c>
      <c r="G84" s="191" t="e">
        <f>(F84*100)/SUM(D84,F84,H84)</f>
        <v>#DIV/0!</v>
      </c>
      <c r="H84" s="102">
        <f>COUNTIF('ส่วนที่ 2'!CA:CA,"3")</f>
        <v>0</v>
      </c>
      <c r="I84" s="191" t="e">
        <f t="shared" si="17"/>
        <v>#DIV/0!</v>
      </c>
      <c r="J84" s="102">
        <f>COUNTIF('ส่วนที่ 2'!CC:CC,"1")</f>
        <v>0</v>
      </c>
      <c r="K84" s="191" t="e">
        <f t="shared" si="18"/>
        <v>#DIV/0!</v>
      </c>
      <c r="L84" s="102">
        <f>COUNTIF('ส่วนที่ 2'!CC:CC,"2")</f>
        <v>0</v>
      </c>
      <c r="M84" s="191" t="e">
        <f t="shared" si="20"/>
        <v>#DIV/0!</v>
      </c>
      <c r="N84" s="102">
        <f>COUNTIF('ส่วนที่ 2'!CC:CC,"3")</f>
        <v>0</v>
      </c>
      <c r="O84" s="192" t="e">
        <f t="shared" si="21"/>
        <v>#DIV/0!</v>
      </c>
    </row>
    <row r="85" spans="1:15" x14ac:dyDescent="0.3">
      <c r="A85" s="600" t="s">
        <v>295</v>
      </c>
      <c r="B85" s="626"/>
      <c r="C85" s="626"/>
      <c r="D85" s="626"/>
      <c r="E85" s="626"/>
      <c r="F85" s="626"/>
      <c r="G85" s="626"/>
      <c r="H85" s="626"/>
      <c r="I85" s="626"/>
      <c r="J85" s="626"/>
      <c r="K85" s="626"/>
      <c r="L85" s="626"/>
      <c r="M85" s="626"/>
      <c r="N85" s="626"/>
      <c r="O85" s="627"/>
    </row>
    <row r="86" spans="1:15" x14ac:dyDescent="0.3">
      <c r="A86" s="190" t="s">
        <v>296</v>
      </c>
      <c r="B86" s="102">
        <f>COUNTIF('ส่วนที่ 2'!CE:CE,"1")</f>
        <v>0</v>
      </c>
      <c r="C86" s="191" t="e">
        <f t="shared" ref="C86" si="22">(B74*100)/C1</f>
        <v>#DIV/0!</v>
      </c>
      <c r="D86" s="102">
        <f>COUNTIF('ส่วนที่ 2'!CF:CF,"1")</f>
        <v>0</v>
      </c>
      <c r="E86" s="191" t="e">
        <f t="shared" si="15"/>
        <v>#DIV/0!</v>
      </c>
      <c r="F86" s="102">
        <f>COUNTIF('ส่วนที่ 2'!CF:CF,"2")</f>
        <v>0</v>
      </c>
      <c r="G86" s="191" t="e">
        <f>(F86*100)/SUM(D86,F86,H86)</f>
        <v>#DIV/0!</v>
      </c>
      <c r="H86" s="102">
        <f>COUNTIF('ส่วนที่ 2'!CF:CF,"3")</f>
        <v>0</v>
      </c>
      <c r="I86" s="191" t="e">
        <f t="shared" si="17"/>
        <v>#DIV/0!</v>
      </c>
      <c r="J86" s="102">
        <f>COUNTIF('ส่วนที่ 2'!CH:CH,"1")</f>
        <v>0</v>
      </c>
      <c r="K86" s="191" t="e">
        <f t="shared" si="18"/>
        <v>#DIV/0!</v>
      </c>
      <c r="L86" s="102">
        <f>COUNTIF('ส่วนที่ 2'!CH:CH,"2")</f>
        <v>0</v>
      </c>
      <c r="M86" s="191" t="e">
        <f t="shared" si="20"/>
        <v>#DIV/0!</v>
      </c>
      <c r="N86" s="102">
        <f>COUNTIF('ส่วนที่ 2'!CH:CH,"3")</f>
        <v>0</v>
      </c>
      <c r="O86" s="192" t="e">
        <f t="shared" si="21"/>
        <v>#DIV/0!</v>
      </c>
    </row>
    <row r="87" spans="1:15" x14ac:dyDescent="0.3">
      <c r="A87" s="199" t="s">
        <v>297</v>
      </c>
      <c r="B87" s="194">
        <f>COUNTIF('ส่วนที่ 2'!CJ:CJ,"1")</f>
        <v>0</v>
      </c>
      <c r="C87" s="195" t="e">
        <f>(B75*100)/C1</f>
        <v>#DIV/0!</v>
      </c>
      <c r="D87" s="194">
        <f>COUNTIF('ส่วนที่ 2'!CK:CK,"1")</f>
        <v>0</v>
      </c>
      <c r="E87" s="195" t="e">
        <f t="shared" si="15"/>
        <v>#DIV/0!</v>
      </c>
      <c r="F87" s="194">
        <f>COUNTIF('ส่วนที่ 2'!CK:CK,"2")</f>
        <v>0</v>
      </c>
      <c r="G87" s="195" t="e">
        <f t="shared" ref="G87:G91" si="23">(F87*100)/SUM(D87,F87,H87)</f>
        <v>#DIV/0!</v>
      </c>
      <c r="H87" s="194">
        <f>COUNTIF('ส่วนที่ 2'!CK:CK,"3")</f>
        <v>0</v>
      </c>
      <c r="I87" s="195" t="e">
        <f t="shared" si="17"/>
        <v>#DIV/0!</v>
      </c>
      <c r="J87" s="194">
        <f>COUNTIF('ส่วนที่ 2'!CM:CM,"1")</f>
        <v>0</v>
      </c>
      <c r="K87" s="195" t="e">
        <f t="shared" si="18"/>
        <v>#DIV/0!</v>
      </c>
      <c r="L87" s="194">
        <f>COUNTIF('ส่วนที่ 2'!CM:CM,"2")</f>
        <v>0</v>
      </c>
      <c r="M87" s="195" t="e">
        <f t="shared" si="20"/>
        <v>#DIV/0!</v>
      </c>
      <c r="N87" s="194">
        <f>COUNTIF('ส่วนที่ 2'!CM:CM,"3")</f>
        <v>0</v>
      </c>
      <c r="O87" s="196" t="e">
        <f t="shared" si="21"/>
        <v>#DIV/0!</v>
      </c>
    </row>
    <row r="88" spans="1:15" x14ac:dyDescent="0.3">
      <c r="A88" s="190" t="s">
        <v>298</v>
      </c>
      <c r="B88" s="102">
        <f>COUNTIF('ส่วนที่ 2'!CO:CO,"1")</f>
        <v>0</v>
      </c>
      <c r="C88" s="191" t="e">
        <f>(B76*100)/C1</f>
        <v>#DIV/0!</v>
      </c>
      <c r="D88" s="102">
        <f>COUNTIF('ส่วนที่ 2'!CP:CP,"1")</f>
        <v>0</v>
      </c>
      <c r="E88" s="191" t="e">
        <f t="shared" si="15"/>
        <v>#DIV/0!</v>
      </c>
      <c r="F88" s="102">
        <f>COUNTIF('ส่วนที่ 2'!CP:CP,"2")</f>
        <v>0</v>
      </c>
      <c r="G88" s="191" t="e">
        <f t="shared" si="23"/>
        <v>#DIV/0!</v>
      </c>
      <c r="H88" s="102">
        <f>COUNTIF('ส่วนที่ 2'!CP:CP,"3")</f>
        <v>0</v>
      </c>
      <c r="I88" s="191" t="e">
        <f t="shared" si="17"/>
        <v>#DIV/0!</v>
      </c>
      <c r="J88" s="102">
        <f>COUNTIF('ส่วนที่ 2'!CR:CR,"1")</f>
        <v>0</v>
      </c>
      <c r="K88" s="191" t="e">
        <f t="shared" si="18"/>
        <v>#DIV/0!</v>
      </c>
      <c r="L88" s="102">
        <f>COUNTIF('ส่วนที่ 2'!CR:CR,"2")</f>
        <v>0</v>
      </c>
      <c r="M88" s="191" t="e">
        <f t="shared" si="20"/>
        <v>#DIV/0!</v>
      </c>
      <c r="N88" s="102">
        <f>COUNTIF('ส่วนที่ 2'!CR:CR,"3")</f>
        <v>0</v>
      </c>
      <c r="O88" s="192" t="e">
        <f t="shared" si="21"/>
        <v>#DIV/0!</v>
      </c>
    </row>
    <row r="89" spans="1:15" x14ac:dyDescent="0.3">
      <c r="A89" s="193" t="s">
        <v>299</v>
      </c>
      <c r="B89" s="194">
        <f>COUNTIF('ส่วนที่ 2'!CT:CT,"1")</f>
        <v>0</v>
      </c>
      <c r="C89" s="195" t="e">
        <f>(B89*100)/C1</f>
        <v>#DIV/0!</v>
      </c>
      <c r="D89" s="194">
        <f>COUNTIF('ส่วนที่ 2'!CU:CU,"1")</f>
        <v>0</v>
      </c>
      <c r="E89" s="195" t="e">
        <f t="shared" si="15"/>
        <v>#DIV/0!</v>
      </c>
      <c r="F89" s="194">
        <f>COUNTIF('ส่วนที่ 2'!CU:CU,"2")</f>
        <v>0</v>
      </c>
      <c r="G89" s="195" t="e">
        <f t="shared" si="23"/>
        <v>#DIV/0!</v>
      </c>
      <c r="H89" s="194">
        <f>COUNTIF('ส่วนที่ 2'!CU:CU,"3")</f>
        <v>0</v>
      </c>
      <c r="I89" s="195" t="e">
        <f t="shared" si="17"/>
        <v>#DIV/0!</v>
      </c>
      <c r="J89" s="194">
        <f>COUNTIF('ส่วนที่ 2'!CW:CW,"1")</f>
        <v>0</v>
      </c>
      <c r="K89" s="195" t="e">
        <f t="shared" si="18"/>
        <v>#DIV/0!</v>
      </c>
      <c r="L89" s="194">
        <f>COUNTIF('ส่วนที่ 2'!CW:CW,"2")</f>
        <v>0</v>
      </c>
      <c r="M89" s="195" t="e">
        <f t="shared" si="20"/>
        <v>#DIV/0!</v>
      </c>
      <c r="N89" s="194">
        <f>COUNTIF('ส่วนที่ 2'!CW:CW,"3")</f>
        <v>0</v>
      </c>
      <c r="O89" s="196" t="e">
        <f t="shared" si="21"/>
        <v>#DIV/0!</v>
      </c>
    </row>
    <row r="90" spans="1:15" x14ac:dyDescent="0.3">
      <c r="A90" s="190" t="s">
        <v>300</v>
      </c>
      <c r="B90" s="102">
        <f>COUNTIF('ส่วนที่ 2'!CY:CY,"1")</f>
        <v>0</v>
      </c>
      <c r="C90" s="191" t="e">
        <f>(B78*100)/C1</f>
        <v>#DIV/0!</v>
      </c>
      <c r="D90" s="102">
        <f>COUNTIF('ส่วนที่ 2'!CZ:CZ,"1")</f>
        <v>0</v>
      </c>
      <c r="E90" s="191" t="e">
        <f t="shared" si="15"/>
        <v>#DIV/0!</v>
      </c>
      <c r="F90" s="102">
        <f>COUNTIF('ส่วนที่ 2'!CZ:CZ,"2")</f>
        <v>0</v>
      </c>
      <c r="G90" s="191" t="e">
        <f t="shared" si="23"/>
        <v>#DIV/0!</v>
      </c>
      <c r="H90" s="102">
        <f>COUNTIF('ส่วนที่ 2'!CZ:CZ,"3")</f>
        <v>0</v>
      </c>
      <c r="I90" s="191" t="e">
        <f t="shared" si="17"/>
        <v>#DIV/0!</v>
      </c>
      <c r="J90" s="102">
        <f>COUNTIF('ส่วนที่ 2'!DB:DB,"1")</f>
        <v>0</v>
      </c>
      <c r="K90" s="191" t="e">
        <f t="shared" si="18"/>
        <v>#DIV/0!</v>
      </c>
      <c r="L90" s="102">
        <f>COUNTIF('ส่วนที่ 2'!DB:DB,"2")</f>
        <v>0</v>
      </c>
      <c r="M90" s="191" t="e">
        <f t="shared" si="20"/>
        <v>#DIV/0!</v>
      </c>
      <c r="N90" s="102">
        <f>COUNTIF('ส่วนที่ 2'!DB:DB,"3")</f>
        <v>0</v>
      </c>
      <c r="O90" s="192" t="e">
        <f t="shared" si="21"/>
        <v>#DIV/0!</v>
      </c>
    </row>
    <row r="91" spans="1:15" ht="15" thickBot="1" x14ac:dyDescent="0.35">
      <c r="A91" s="200" t="s">
        <v>115</v>
      </c>
      <c r="B91" s="201">
        <f>COUNTIF('ส่วนที่ 2'!DD:DD,"1")</f>
        <v>0</v>
      </c>
      <c r="C91" s="202" t="e">
        <f>(B78*100)/C1</f>
        <v>#DIV/0!</v>
      </c>
      <c r="D91" s="201">
        <f>COUNTIF('ส่วนที่ 2'!DF:DF,"1")</f>
        <v>0</v>
      </c>
      <c r="E91" s="202" t="e">
        <f t="shared" si="15"/>
        <v>#DIV/0!</v>
      </c>
      <c r="F91" s="201">
        <f>COUNTIF('ส่วนที่ 2'!DF:DF,"2")</f>
        <v>0</v>
      </c>
      <c r="G91" s="202" t="e">
        <f t="shared" si="23"/>
        <v>#DIV/0!</v>
      </c>
      <c r="H91" s="201">
        <f>COUNTIF('ส่วนที่ 2'!DF:DF,"3")</f>
        <v>0</v>
      </c>
      <c r="I91" s="202" t="e">
        <f t="shared" si="17"/>
        <v>#DIV/0!</v>
      </c>
      <c r="J91" s="201">
        <f>COUNTIF('ส่วนที่ 2'!DH:DH,"1")</f>
        <v>0</v>
      </c>
      <c r="K91" s="202" t="e">
        <f>(J91*100)/SUM(J91,L91,N91)</f>
        <v>#DIV/0!</v>
      </c>
      <c r="L91" s="201">
        <f>COUNTIF('ส่วนที่ 2'!DH:DH,"2")</f>
        <v>0</v>
      </c>
      <c r="M91" s="202" t="e">
        <f t="shared" si="20"/>
        <v>#DIV/0!</v>
      </c>
      <c r="N91" s="201">
        <f>COUNTIF('ส่วนที่ 2'!DH:DH,"3")</f>
        <v>0</v>
      </c>
      <c r="O91" s="203" t="e">
        <f t="shared" si="21"/>
        <v>#DIV/0!</v>
      </c>
    </row>
    <row r="92" spans="1:15" ht="15" thickBot="1" x14ac:dyDescent="0.35"/>
    <row r="93" spans="1:15" x14ac:dyDescent="0.3">
      <c r="A93" s="628" t="s">
        <v>165</v>
      </c>
      <c r="B93" s="629"/>
      <c r="C93" s="629"/>
      <c r="D93" s="629"/>
      <c r="E93" s="629"/>
      <c r="F93" s="629"/>
      <c r="G93" s="629"/>
      <c r="H93" s="629"/>
      <c r="I93" s="630"/>
      <c r="K93" s="623" t="s">
        <v>330</v>
      </c>
      <c r="L93" s="550"/>
      <c r="M93" s="550"/>
      <c r="N93" s="596"/>
    </row>
    <row r="94" spans="1:15" x14ac:dyDescent="0.3">
      <c r="A94" s="481"/>
      <c r="B94" s="474"/>
      <c r="C94" s="522"/>
      <c r="D94" s="631" t="s">
        <v>305</v>
      </c>
      <c r="E94" s="631"/>
      <c r="F94" s="631" t="s">
        <v>306</v>
      </c>
      <c r="G94" s="631"/>
      <c r="H94" s="631" t="s">
        <v>307</v>
      </c>
      <c r="I94" s="632"/>
      <c r="K94" s="624"/>
      <c r="L94" s="466" t="s">
        <v>331</v>
      </c>
      <c r="M94" s="466"/>
      <c r="N94" s="204" t="s">
        <v>332</v>
      </c>
    </row>
    <row r="95" spans="1:15" x14ac:dyDescent="0.3">
      <c r="A95" s="516"/>
      <c r="B95" s="620" t="s">
        <v>301</v>
      </c>
      <c r="C95" s="499"/>
      <c r="D95" s="36" t="s">
        <v>60</v>
      </c>
      <c r="E95" s="36" t="s">
        <v>61</v>
      </c>
      <c r="F95" s="36" t="s">
        <v>60</v>
      </c>
      <c r="G95" s="36" t="s">
        <v>61</v>
      </c>
      <c r="H95" s="36" t="s">
        <v>60</v>
      </c>
      <c r="I95" s="205" t="s">
        <v>61</v>
      </c>
      <c r="K95" s="624"/>
      <c r="L95" s="467" t="s">
        <v>155</v>
      </c>
      <c r="M95" s="467"/>
      <c r="N95" s="87" t="e">
        <f>SUM('ส่วนที่ 5'!B:B)/COUNT('ส่วนที่ 5'!B:B)</f>
        <v>#DIV/0!</v>
      </c>
    </row>
    <row r="96" spans="1:15" x14ac:dyDescent="0.3">
      <c r="A96" s="482"/>
      <c r="B96" s="471"/>
      <c r="C96" s="82"/>
      <c r="D96" s="82"/>
      <c r="E96" s="82"/>
      <c r="F96" s="493">
        <f>COUNTIF('ส่วนที่ 3'!L:L,"1")</f>
        <v>0</v>
      </c>
      <c r="G96" s="494" t="e">
        <f>(F96*100)/SUM(COUNTIF('ส่วนที่ 3'!L:L,{"1","2"}))</f>
        <v>#DIV/0!</v>
      </c>
      <c r="H96" s="82"/>
      <c r="I96" s="206"/>
      <c r="K96" s="624"/>
      <c r="L96" s="468" t="s">
        <v>156</v>
      </c>
      <c r="M96" s="468"/>
      <c r="N96" s="207" t="e">
        <f>SUM('ส่วนที่ 5'!D:D)/COUNT('ส่วนที่ 5'!D:D)</f>
        <v>#DIV/0!</v>
      </c>
    </row>
    <row r="97" spans="1:14" x14ac:dyDescent="0.3">
      <c r="A97" s="482"/>
      <c r="B97" s="472"/>
      <c r="C97" s="132" t="s">
        <v>169</v>
      </c>
      <c r="D97" s="132">
        <f>COUNTIF('ส่วนที่ 3'!B:B,"1")</f>
        <v>0</v>
      </c>
      <c r="E97" s="132" t="e">
        <f>(D97*100)/C1</f>
        <v>#DIV/0!</v>
      </c>
      <c r="F97" s="493"/>
      <c r="G97" s="494"/>
      <c r="H97" s="132">
        <f>COUNTIF('ส่วนที่ 3'!M:M,"1")</f>
        <v>0</v>
      </c>
      <c r="I97" s="208" t="e">
        <f>(H97*100)/C1</f>
        <v>#DIV/0!</v>
      </c>
      <c r="K97" s="624"/>
      <c r="L97" s="467" t="s">
        <v>157</v>
      </c>
      <c r="M97" s="467"/>
      <c r="N97" s="87" t="e">
        <f>SUM('ส่วนที่ 5'!F:F)/COUNT('ส่วนที่ 5'!F:F)</f>
        <v>#DIV/0!</v>
      </c>
    </row>
    <row r="98" spans="1:14" x14ac:dyDescent="0.3">
      <c r="A98" s="482"/>
      <c r="B98" s="472"/>
      <c r="C98" s="209" t="s">
        <v>170</v>
      </c>
      <c r="D98" s="209">
        <f>COUNTIF('ส่วนที่ 3'!C:C,"1")</f>
        <v>0</v>
      </c>
      <c r="E98" s="209" t="e">
        <f>(D98*100)/C1</f>
        <v>#DIV/0!</v>
      </c>
      <c r="F98" s="493"/>
      <c r="G98" s="494"/>
      <c r="H98" s="209">
        <f>COUNTIF('ส่วนที่ 3'!N:N,"1")</f>
        <v>0</v>
      </c>
      <c r="I98" s="210" t="e">
        <f>(H98*100)/C1</f>
        <v>#DIV/0!</v>
      </c>
      <c r="K98" s="624"/>
      <c r="L98" s="469" t="s">
        <v>333</v>
      </c>
      <c r="M98" s="469"/>
      <c r="N98" s="207" t="e">
        <f>SUM('ส่วนที่ 5'!H:H)/COUNT('ส่วนที่ 5'!H:H)</f>
        <v>#DIV/0!</v>
      </c>
    </row>
    <row r="99" spans="1:14" x14ac:dyDescent="0.3">
      <c r="A99" s="482"/>
      <c r="B99" s="472"/>
      <c r="C99" s="132" t="s">
        <v>171</v>
      </c>
      <c r="D99" s="132">
        <f>COUNTIF('ส่วนที่ 3'!D:D,"1")</f>
        <v>0</v>
      </c>
      <c r="E99" s="132" t="e">
        <f>(D99*100)/C1</f>
        <v>#DIV/0!</v>
      </c>
      <c r="F99" s="493"/>
      <c r="G99" s="494"/>
      <c r="H99" s="132">
        <f>COUNTIF('ส่วนที่ 3'!O:O,"1")</f>
        <v>0</v>
      </c>
      <c r="I99" s="208" t="e">
        <f>(H99*100)/C1</f>
        <v>#DIV/0!</v>
      </c>
      <c r="K99" s="624"/>
      <c r="L99" s="470" t="s">
        <v>334</v>
      </c>
      <c r="M99" s="470"/>
      <c r="N99" s="87" t="e">
        <f>SUM('ส่วนที่ 5'!J:J)/COUNT('ส่วนที่ 5'!J:J)</f>
        <v>#DIV/0!</v>
      </c>
    </row>
    <row r="100" spans="1:14" x14ac:dyDescent="0.3">
      <c r="A100" s="482"/>
      <c r="B100" s="472"/>
      <c r="C100" s="209" t="s">
        <v>172</v>
      </c>
      <c r="D100" s="209">
        <f>COUNTIF('ส่วนที่ 3'!E:E,"1")</f>
        <v>0</v>
      </c>
      <c r="E100" s="209" t="e">
        <f>(D100*100)/C1</f>
        <v>#DIV/0!</v>
      </c>
      <c r="F100" s="493"/>
      <c r="G100" s="494"/>
      <c r="H100" s="209">
        <f>COUNTIF('ส่วนที่ 3'!P:P,"1")</f>
        <v>0</v>
      </c>
      <c r="I100" s="210" t="e">
        <f>(H100*100)/C1</f>
        <v>#DIV/0!</v>
      </c>
      <c r="K100" s="624"/>
      <c r="L100" s="469" t="s">
        <v>160</v>
      </c>
      <c r="M100" s="469"/>
      <c r="N100" s="207" t="e">
        <f>SUM('ส่วนที่ 5'!L:L)/COUNT('ส่วนที่ 5'!L:L)</f>
        <v>#DIV/0!</v>
      </c>
    </row>
    <row r="101" spans="1:14" x14ac:dyDescent="0.3">
      <c r="A101" s="482"/>
      <c r="B101" s="472"/>
      <c r="C101" s="132" t="s">
        <v>173</v>
      </c>
      <c r="D101" s="132">
        <f>COUNTIF('ส่วนที่ 3'!F:F,"1")</f>
        <v>0</v>
      </c>
      <c r="E101" s="132" t="e">
        <f>(D101*100)/C1</f>
        <v>#DIV/0!</v>
      </c>
      <c r="F101" s="493"/>
      <c r="G101" s="494"/>
      <c r="H101" s="132">
        <f>COUNTIF('ส่วนที่ 3'!Q:Q,"1")</f>
        <v>0</v>
      </c>
      <c r="I101" s="208" t="e">
        <f>(H101*100)/C1</f>
        <v>#DIV/0!</v>
      </c>
      <c r="K101" s="624"/>
      <c r="L101" s="467" t="s">
        <v>335</v>
      </c>
      <c r="M101" s="467"/>
      <c r="N101" s="87" t="e">
        <f>SUM('ส่วนที่ 5'!N:N)/COUNT('ส่วนที่ 5'!N:N)</f>
        <v>#DIV/0!</v>
      </c>
    </row>
    <row r="102" spans="1:14" x14ac:dyDescent="0.3">
      <c r="A102" s="482"/>
      <c r="B102" s="472"/>
      <c r="C102" s="209" t="s">
        <v>174</v>
      </c>
      <c r="D102" s="209">
        <f>COUNTIF('ส่วนที่ 3'!G:G,"1")</f>
        <v>0</v>
      </c>
      <c r="E102" s="209" t="e">
        <f>(D102*100)/C1</f>
        <v>#DIV/0!</v>
      </c>
      <c r="F102" s="493"/>
      <c r="G102" s="494"/>
      <c r="H102" s="209">
        <f>COUNTIF('ส่วนที่ 3'!R:R,"1")</f>
        <v>0</v>
      </c>
      <c r="I102" s="210" t="e">
        <f>(H102*100)/C1</f>
        <v>#DIV/0!</v>
      </c>
      <c r="K102" s="625"/>
      <c r="L102" s="469" t="s">
        <v>336</v>
      </c>
      <c r="M102" s="469"/>
      <c r="N102" s="207" t="e">
        <f>SUM('ส่วนที่ 5'!P:P)/COUNT('ส่วนที่ 5'!P:P)</f>
        <v>#DIV/0!</v>
      </c>
    </row>
    <row r="103" spans="1:14" x14ac:dyDescent="0.3">
      <c r="A103" s="482"/>
      <c r="B103" s="472"/>
      <c r="C103" s="211" t="s">
        <v>302</v>
      </c>
      <c r="D103" s="132">
        <f>COUNTIF('ส่วนที่ 3'!H:H,"1")</f>
        <v>0</v>
      </c>
      <c r="E103" s="132" t="e">
        <f>(D103*100)/C1</f>
        <v>#DIV/0!</v>
      </c>
      <c r="F103" s="493"/>
      <c r="G103" s="494"/>
      <c r="H103" s="132">
        <f>COUNTIF('ส่วนที่ 3'!S:S,"1")</f>
        <v>0</v>
      </c>
      <c r="I103" s="208" t="e">
        <f>(H103*100)/C1</f>
        <v>#DIV/0!</v>
      </c>
    </row>
    <row r="104" spans="1:14" x14ac:dyDescent="0.3">
      <c r="A104" s="482"/>
      <c r="B104" s="472"/>
      <c r="C104" s="209" t="s">
        <v>303</v>
      </c>
      <c r="D104" s="209">
        <f>COUNTIF('ส่วนที่ 3'!I:I,"1")</f>
        <v>0</v>
      </c>
      <c r="E104" s="209" t="e">
        <f>(D104*100)/C1</f>
        <v>#DIV/0!</v>
      </c>
      <c r="F104" s="493"/>
      <c r="G104" s="494"/>
      <c r="H104" s="209">
        <f>COUNTIF('ส่วนที่ 3'!T:T,"1")</f>
        <v>0</v>
      </c>
      <c r="I104" s="210" t="e">
        <f>(H104*100)/C1</f>
        <v>#DIV/0!</v>
      </c>
    </row>
    <row r="105" spans="1:14" x14ac:dyDescent="0.3">
      <c r="A105" s="482"/>
      <c r="B105" s="483"/>
      <c r="C105" s="132" t="s">
        <v>115</v>
      </c>
      <c r="D105" s="132">
        <f>COUNTIF('ส่วนที่ 3'!J:J,"1")</f>
        <v>0</v>
      </c>
      <c r="E105" s="132" t="e">
        <f>(D105*100)/C1</f>
        <v>#DIV/0!</v>
      </c>
      <c r="F105" s="493"/>
      <c r="G105" s="494"/>
      <c r="H105" s="132">
        <f>COUNTIF('ส่วนที่ 3'!U:U,"1")</f>
        <v>0</v>
      </c>
      <c r="I105" s="208" t="e">
        <f>(H105*100)/C1</f>
        <v>#DIV/0!</v>
      </c>
    </row>
    <row r="106" spans="1:14" x14ac:dyDescent="0.3">
      <c r="A106" s="516"/>
      <c r="B106" s="620" t="s">
        <v>179</v>
      </c>
      <c r="C106" s="621"/>
      <c r="D106" s="621"/>
      <c r="E106" s="621"/>
      <c r="F106" s="621"/>
      <c r="G106" s="621"/>
      <c r="H106" s="621"/>
      <c r="I106" s="622"/>
    </row>
    <row r="107" spans="1:14" x14ac:dyDescent="0.3">
      <c r="A107" s="482"/>
      <c r="B107" s="471"/>
      <c r="C107" s="212" t="s">
        <v>304</v>
      </c>
      <c r="D107" s="132">
        <f>COUNTIF('ส่วนที่ 3'!W:W,"1")</f>
        <v>0</v>
      </c>
      <c r="E107" s="132" t="e">
        <f>(D107*100)/SUM(D107:D112)</f>
        <v>#DIV/0!</v>
      </c>
      <c r="F107" s="493">
        <f>COUNTIF('ส่วนที่ 3'!AD:AD,"1")</f>
        <v>0</v>
      </c>
      <c r="G107" s="494" t="e">
        <f>(F107*100)/SUM(COUNTIF('ส่วนที่ 3'!AD:AD,{"1","2"}))</f>
        <v>#DIV/0!</v>
      </c>
      <c r="H107" s="132">
        <f>COUNTIF('ส่วนที่ 3'!AE:AE,"1")</f>
        <v>0</v>
      </c>
      <c r="I107" s="208" t="e">
        <f>(H107*100)/SUM(H107:H112)</f>
        <v>#DIV/0!</v>
      </c>
    </row>
    <row r="108" spans="1:14" x14ac:dyDescent="0.3">
      <c r="A108" s="482"/>
      <c r="B108" s="472"/>
      <c r="C108" s="209" t="s">
        <v>182</v>
      </c>
      <c r="D108" s="209">
        <f>COUNTIF('ส่วนที่ 3'!X:X,"1")</f>
        <v>0</v>
      </c>
      <c r="E108" s="209" t="e">
        <f>(D108*100)/SUM(D107:D112)</f>
        <v>#DIV/0!</v>
      </c>
      <c r="F108" s="493"/>
      <c r="G108" s="494"/>
      <c r="H108" s="209">
        <f>COUNTIF('ส่วนที่ 3'!AF:AF,"1")</f>
        <v>0</v>
      </c>
      <c r="I108" s="210" t="e">
        <f>(H108*100)/SUM(H107:H112)</f>
        <v>#DIV/0!</v>
      </c>
    </row>
    <row r="109" spans="1:14" x14ac:dyDescent="0.3">
      <c r="A109" s="482"/>
      <c r="B109" s="472"/>
      <c r="C109" s="132" t="s">
        <v>183</v>
      </c>
      <c r="D109" s="132">
        <f>COUNTIF('ส่วนที่ 3'!Y:Y,"1")</f>
        <v>0</v>
      </c>
      <c r="E109" s="132" t="e">
        <f>(D109*100)/SUM(D107:D112)</f>
        <v>#DIV/0!</v>
      </c>
      <c r="F109" s="493"/>
      <c r="G109" s="494"/>
      <c r="H109" s="132">
        <f>COUNTIF('ส่วนที่ 3'!AG:AG,"1")</f>
        <v>0</v>
      </c>
      <c r="I109" s="208" t="e">
        <f>(H109*100)/SUM(H107:H112)</f>
        <v>#DIV/0!</v>
      </c>
    </row>
    <row r="110" spans="1:14" x14ac:dyDescent="0.3">
      <c r="A110" s="482"/>
      <c r="B110" s="472"/>
      <c r="C110" s="209" t="s">
        <v>184</v>
      </c>
      <c r="D110" s="209">
        <f>COUNTIF('ส่วนที่ 3'!Z:Z,"1")</f>
        <v>0</v>
      </c>
      <c r="E110" s="209" t="e">
        <f>(D110*100)/SUM(D107:D112)</f>
        <v>#DIV/0!</v>
      </c>
      <c r="F110" s="493"/>
      <c r="G110" s="494"/>
      <c r="H110" s="209">
        <f>COUNTIF('ส่วนที่ 3'!AH:AH,"1")</f>
        <v>0</v>
      </c>
      <c r="I110" s="210" t="e">
        <f>(H110*100)/SUM(H107:H112)</f>
        <v>#DIV/0!</v>
      </c>
    </row>
    <row r="111" spans="1:14" x14ac:dyDescent="0.3">
      <c r="A111" s="482"/>
      <c r="B111" s="472"/>
      <c r="C111" s="132" t="s">
        <v>185</v>
      </c>
      <c r="D111" s="132">
        <f>COUNTIF('ส่วนที่ 3'!AA:AA,"1")</f>
        <v>0</v>
      </c>
      <c r="E111" s="132" t="e">
        <f>(D111*100)/SUM(D107:D112)</f>
        <v>#DIV/0!</v>
      </c>
      <c r="F111" s="493"/>
      <c r="G111" s="494"/>
      <c r="H111" s="132">
        <f>COUNTIF('ส่วนที่ 3'!AI:AI,"1")</f>
        <v>0</v>
      </c>
      <c r="I111" s="208" t="e">
        <f>(H111*100)/SUM(H107:H112)</f>
        <v>#DIV/0!</v>
      </c>
    </row>
    <row r="112" spans="1:14" x14ac:dyDescent="0.3">
      <c r="A112" s="482"/>
      <c r="B112" s="472"/>
      <c r="C112" s="209" t="s">
        <v>115</v>
      </c>
      <c r="D112" s="209">
        <f>COUNTIF('ส่วนที่ 3'!AB:AB,"1")</f>
        <v>0</v>
      </c>
      <c r="E112" s="209" t="e">
        <f>(D112*100)/SUM(D107:D112)</f>
        <v>#DIV/0!</v>
      </c>
      <c r="F112" s="493"/>
      <c r="G112" s="494"/>
      <c r="H112" s="209">
        <f>COUNTIF('ส่วนที่ 3'!AJ:AJ,"1")</f>
        <v>0</v>
      </c>
      <c r="I112" s="210" t="e">
        <f>(H112*100)/SUM(H107:H112)</f>
        <v>#DIV/0!</v>
      </c>
    </row>
    <row r="113" spans="1:9" x14ac:dyDescent="0.3">
      <c r="A113" s="514"/>
      <c r="B113" s="473"/>
      <c r="C113" s="474"/>
      <c r="D113" s="475"/>
      <c r="E113" s="475"/>
      <c r="F113" s="475"/>
      <c r="G113" s="475"/>
      <c r="H113" s="475"/>
      <c r="I113" s="476"/>
    </row>
    <row r="114" spans="1:9" x14ac:dyDescent="0.3">
      <c r="A114" s="213" t="s">
        <v>308</v>
      </c>
      <c r="B114" s="186" t="e">
        <f>SUM('ส่วนที่ 3'!AL:AL)/C1</f>
        <v>#DIV/0!</v>
      </c>
      <c r="C114" s="132" t="s">
        <v>309</v>
      </c>
      <c r="D114" s="477"/>
      <c r="E114" s="473"/>
      <c r="F114" s="478"/>
      <c r="G114" s="478"/>
      <c r="H114" s="478"/>
      <c r="I114" s="479"/>
    </row>
    <row r="115" spans="1:9" x14ac:dyDescent="0.3">
      <c r="A115" s="214" t="s">
        <v>310</v>
      </c>
      <c r="B115" s="215">
        <f>COUNTIF('ส่วนที่ 3'!AM:AM,"1")</f>
        <v>0</v>
      </c>
      <c r="C115" s="216" t="s">
        <v>311</v>
      </c>
      <c r="D115" s="217" t="s">
        <v>325</v>
      </c>
      <c r="E115" s="218" t="e">
        <f>(B115*100)/SUM(COUNTIF('ส่วนที่ 3'!AM:AM,{"1","2"}))</f>
        <v>#DIV/0!</v>
      </c>
      <c r="F115" s="480"/>
      <c r="G115" s="478"/>
      <c r="H115" s="478"/>
      <c r="I115" s="479"/>
    </row>
    <row r="116" spans="1:9" x14ac:dyDescent="0.3">
      <c r="A116" s="213" t="s">
        <v>312</v>
      </c>
      <c r="B116" s="186" t="e">
        <f>SUM('ส่วนที่ 3'!AN:AN)/C1</f>
        <v>#DIV/0!</v>
      </c>
      <c r="C116" s="132" t="s">
        <v>309</v>
      </c>
      <c r="D116" s="475"/>
      <c r="E116" s="475"/>
      <c r="F116" s="478"/>
      <c r="G116" s="478"/>
      <c r="H116" s="478"/>
      <c r="I116" s="479"/>
    </row>
    <row r="117" spans="1:9" x14ac:dyDescent="0.3">
      <c r="A117" s="219" t="s">
        <v>313</v>
      </c>
      <c r="B117" s="220" t="e">
        <f>SUM('ส่วนที่ 3'!AO:AO)/B115</f>
        <v>#DIV/0!</v>
      </c>
      <c r="C117" s="209" t="s">
        <v>309</v>
      </c>
      <c r="D117" s="478"/>
      <c r="E117" s="478"/>
      <c r="F117" s="478"/>
      <c r="G117" s="478"/>
      <c r="H117" s="478"/>
      <c r="I117" s="479"/>
    </row>
    <row r="118" spans="1:9" x14ac:dyDescent="0.3">
      <c r="A118" s="481"/>
      <c r="B118" s="475"/>
      <c r="C118" s="475"/>
      <c r="D118" s="478"/>
      <c r="E118" s="478"/>
      <c r="F118" s="478"/>
      <c r="G118" s="478"/>
      <c r="H118" s="478"/>
      <c r="I118" s="479"/>
    </row>
    <row r="119" spans="1:9" x14ac:dyDescent="0.3">
      <c r="A119" s="482"/>
      <c r="B119" s="478"/>
      <c r="C119" s="478"/>
      <c r="D119" s="473"/>
      <c r="E119" s="473"/>
      <c r="F119" s="478"/>
      <c r="G119" s="478"/>
      <c r="H119" s="478"/>
      <c r="I119" s="479"/>
    </row>
    <row r="120" spans="1:9" x14ac:dyDescent="0.3">
      <c r="A120" s="482"/>
      <c r="B120" s="473"/>
      <c r="C120" s="483"/>
      <c r="D120" s="36" t="s">
        <v>60</v>
      </c>
      <c r="E120" s="36" t="s">
        <v>61</v>
      </c>
      <c r="F120" s="480"/>
      <c r="G120" s="478"/>
      <c r="H120" s="478"/>
      <c r="I120" s="479"/>
    </row>
    <row r="121" spans="1:9" x14ac:dyDescent="0.3">
      <c r="A121" s="221"/>
      <c r="B121" s="82" t="s">
        <v>314</v>
      </c>
      <c r="C121" s="132" t="s">
        <v>375</v>
      </c>
      <c r="D121" s="132">
        <f>COUNT('ส่วนที่ 3'!AR:AR)</f>
        <v>0</v>
      </c>
      <c r="E121" s="222"/>
      <c r="F121" s="480"/>
      <c r="G121" s="478"/>
      <c r="H121" s="478"/>
      <c r="I121" s="479"/>
    </row>
    <row r="122" spans="1:9" x14ac:dyDescent="0.3">
      <c r="A122" s="482"/>
      <c r="B122" s="471"/>
      <c r="C122" s="209" t="s">
        <v>315</v>
      </c>
      <c r="D122" s="209">
        <f>COUNTIF('ส่วนที่ 3'!AR:AR,"1")</f>
        <v>0</v>
      </c>
      <c r="E122" s="209" t="e">
        <f>(D122*100)/D121</f>
        <v>#DIV/0!</v>
      </c>
      <c r="F122" s="480"/>
      <c r="G122" s="478"/>
      <c r="H122" s="478"/>
      <c r="I122" s="479"/>
    </row>
    <row r="123" spans="1:9" x14ac:dyDescent="0.3">
      <c r="A123" s="482"/>
      <c r="B123" s="472"/>
      <c r="C123" s="132" t="s">
        <v>316</v>
      </c>
      <c r="D123" s="132">
        <f>COUNTIF('ส่วนที่ 3'!AR:AR,"2")</f>
        <v>0</v>
      </c>
      <c r="E123" s="132" t="e">
        <f>(D123*100)/D121</f>
        <v>#DIV/0!</v>
      </c>
      <c r="F123" s="480"/>
      <c r="G123" s="478"/>
      <c r="H123" s="478"/>
      <c r="I123" s="479"/>
    </row>
    <row r="124" spans="1:9" x14ac:dyDescent="0.3">
      <c r="A124" s="482"/>
      <c r="B124" s="472"/>
      <c r="C124" s="209" t="s">
        <v>317</v>
      </c>
      <c r="D124" s="209">
        <f>COUNTIF('ส่วนที่ 3'!AR:AR,"3")</f>
        <v>0</v>
      </c>
      <c r="E124" s="209" t="e">
        <f>(D124*100)/D121</f>
        <v>#DIV/0!</v>
      </c>
      <c r="F124" s="480"/>
      <c r="G124" s="478"/>
      <c r="H124" s="478"/>
      <c r="I124" s="479"/>
    </row>
    <row r="125" spans="1:9" x14ac:dyDescent="0.3">
      <c r="A125" s="514"/>
      <c r="B125" s="473"/>
      <c r="C125" s="475"/>
      <c r="D125" s="475"/>
      <c r="E125" s="475"/>
      <c r="F125" s="478"/>
      <c r="G125" s="478"/>
      <c r="H125" s="478"/>
      <c r="I125" s="479"/>
    </row>
    <row r="126" spans="1:9" x14ac:dyDescent="0.3">
      <c r="A126" s="498" t="s">
        <v>318</v>
      </c>
      <c r="B126" s="499"/>
      <c r="C126" s="478"/>
      <c r="D126" s="478"/>
      <c r="E126" s="478"/>
      <c r="F126" s="478"/>
      <c r="G126" s="478"/>
      <c r="H126" s="478"/>
      <c r="I126" s="479"/>
    </row>
    <row r="127" spans="1:9" x14ac:dyDescent="0.3">
      <c r="A127" s="515"/>
      <c r="B127" s="132" t="s">
        <v>167</v>
      </c>
      <c r="C127" s="473"/>
      <c r="D127" s="473"/>
      <c r="E127" s="473"/>
      <c r="F127" s="473"/>
      <c r="G127" s="473"/>
      <c r="H127" s="473"/>
      <c r="I127" s="479"/>
    </row>
    <row r="128" spans="1:9" x14ac:dyDescent="0.3">
      <c r="A128" s="482"/>
      <c r="B128" s="223"/>
      <c r="C128" s="209" t="s">
        <v>321</v>
      </c>
      <c r="D128" s="218" t="e">
        <f>SUM('ส่วนที่ 3'!BC:BC)/COUNT('ส่วนที่ 3'!BC:BC)</f>
        <v>#DIV/0!</v>
      </c>
      <c r="E128" s="209" t="s">
        <v>319</v>
      </c>
      <c r="F128" s="209" t="s">
        <v>320</v>
      </c>
      <c r="G128" s="218" t="e">
        <f>SUM('ส่วนที่ 3'!BD:BD)/COUNT('ส่วนที่ 3'!BD:BD)</f>
        <v>#DIV/0!</v>
      </c>
      <c r="H128" s="209" t="s">
        <v>322</v>
      </c>
      <c r="I128" s="495"/>
    </row>
    <row r="129" spans="1:20" x14ac:dyDescent="0.3">
      <c r="A129" s="482"/>
      <c r="B129" s="224"/>
      <c r="C129" s="225" t="s">
        <v>323</v>
      </c>
      <c r="D129" s="186" t="e">
        <f>SUM('ส่วนที่ 3'!BE:BE)/COUNT('ส่วนที่ 3'!BE:BE)</f>
        <v>#DIV/0!</v>
      </c>
      <c r="E129" s="132" t="s">
        <v>319</v>
      </c>
      <c r="F129" s="132" t="s">
        <v>320</v>
      </c>
      <c r="G129" s="186" t="e">
        <f>SUM('ส่วนที่ 3'!BF:BF)/COUNT('ส่วนที่ 3'!BF:BF)</f>
        <v>#DIV/0!</v>
      </c>
      <c r="H129" s="132" t="s">
        <v>322</v>
      </c>
      <c r="I129" s="495"/>
    </row>
    <row r="130" spans="1:20" x14ac:dyDescent="0.3">
      <c r="A130" s="516"/>
      <c r="B130" s="465" t="s">
        <v>324</v>
      </c>
      <c r="C130" s="465"/>
      <c r="D130" s="209">
        <f>COUNTIF('ส่วนที่ 3'!BG:BG,"1")</f>
        <v>0</v>
      </c>
      <c r="E130" s="209" t="s">
        <v>55</v>
      </c>
      <c r="F130" s="217" t="s">
        <v>325</v>
      </c>
      <c r="G130" s="218" t="e">
        <f>(D130*100)/SUM(COUNTIF('ส่วนที่ 3'!BG:BG,{"1","2"}))</f>
        <v>#DIV/0!</v>
      </c>
      <c r="H130" s="18"/>
      <c r="I130" s="479"/>
    </row>
    <row r="131" spans="1:20" x14ac:dyDescent="0.3">
      <c r="A131" s="516"/>
      <c r="B131" s="132" t="s">
        <v>178</v>
      </c>
      <c r="C131" s="132" t="s">
        <v>321</v>
      </c>
      <c r="D131" s="186" t="e">
        <f>SUM('ส่วนที่ 3'!BH:BH)/COUNT('ส่วนที่ 3'!BH:BH)</f>
        <v>#DIV/0!</v>
      </c>
      <c r="E131" s="132" t="s">
        <v>319</v>
      </c>
      <c r="F131" s="132" t="s">
        <v>320</v>
      </c>
      <c r="G131" s="186" t="e">
        <f>SUM('ส่วนที่ 3'!BI:BI)/COUNT('ส่วนที่ 3'!BI:BI)</f>
        <v>#DIV/0!</v>
      </c>
      <c r="H131" s="132" t="s">
        <v>322</v>
      </c>
      <c r="I131" s="495"/>
    </row>
    <row r="132" spans="1:20" x14ac:dyDescent="0.3">
      <c r="A132" s="514"/>
      <c r="B132" s="39"/>
      <c r="C132" s="216" t="s">
        <v>323</v>
      </c>
      <c r="D132" s="218" t="e">
        <f>SUM('ส่วนที่ 3'!BJ:BJ)/COUNT('ส่วนที่ 3'!BJ:BJ)</f>
        <v>#DIV/0!</v>
      </c>
      <c r="E132" s="209" t="s">
        <v>319</v>
      </c>
      <c r="F132" s="209" t="s">
        <v>320</v>
      </c>
      <c r="G132" s="218" t="e">
        <f>SUM('ส่วนที่ 3'!BK:BK)/COUNT('ส่วนที่ 3'!BK:BK)</f>
        <v>#DIV/0!</v>
      </c>
      <c r="H132" s="209" t="s">
        <v>322</v>
      </c>
      <c r="I132" s="495"/>
    </row>
    <row r="133" spans="1:20" x14ac:dyDescent="0.3">
      <c r="A133" s="498" t="s">
        <v>326</v>
      </c>
      <c r="B133" s="499"/>
      <c r="C133" s="497"/>
      <c r="D133" s="475"/>
      <c r="E133" s="475"/>
      <c r="F133" s="475"/>
      <c r="G133" s="475"/>
      <c r="H133" s="475"/>
      <c r="I133" s="479"/>
    </row>
    <row r="134" spans="1:20" x14ac:dyDescent="0.3">
      <c r="A134" s="515"/>
      <c r="B134" s="132" t="s">
        <v>167</v>
      </c>
      <c r="C134" s="477"/>
      <c r="D134" s="473"/>
      <c r="E134" s="473"/>
      <c r="F134" s="473"/>
      <c r="G134" s="473"/>
      <c r="H134" s="473"/>
      <c r="I134" s="479"/>
    </row>
    <row r="135" spans="1:20" x14ac:dyDescent="0.3">
      <c r="A135" s="482"/>
      <c r="B135" s="471"/>
      <c r="C135" s="209" t="s">
        <v>327</v>
      </c>
      <c r="D135" s="218" t="e">
        <f>SUM('ส่วนที่ 3'!BL:BL)/COUNT('ส่วนที่ 3'!BL:BL)</f>
        <v>#DIV/0!</v>
      </c>
      <c r="E135" s="209" t="s">
        <v>329</v>
      </c>
      <c r="F135" s="209" t="s">
        <v>320</v>
      </c>
      <c r="G135" s="218" t="e">
        <f>SUM('ส่วนที่ 3'!BM:BM)/COUNT('ส่วนที่ 3'!BM:BM)</f>
        <v>#DIV/0!</v>
      </c>
      <c r="H135" s="209" t="s">
        <v>322</v>
      </c>
      <c r="I135" s="495"/>
    </row>
    <row r="136" spans="1:20" x14ac:dyDescent="0.3">
      <c r="A136" s="482"/>
      <c r="B136" s="483"/>
      <c r="C136" s="225" t="s">
        <v>328</v>
      </c>
      <c r="D136" s="186" t="e">
        <f>SUM('ส่วนที่ 3'!BN:BN)/COUNT('ส่วนที่ 3'!BN:BN)</f>
        <v>#DIV/0!</v>
      </c>
      <c r="E136" s="132" t="s">
        <v>329</v>
      </c>
      <c r="F136" s="132" t="s">
        <v>320</v>
      </c>
      <c r="G136" s="186" t="e">
        <f>SUM('ส่วนที่ 3'!BO:BO)/COUNT('ส่วนที่ 3'!BO:BO)</f>
        <v>#DIV/0!</v>
      </c>
      <c r="H136" s="132" t="s">
        <v>322</v>
      </c>
      <c r="I136" s="495"/>
    </row>
    <row r="137" spans="1:20" x14ac:dyDescent="0.3">
      <c r="A137" s="516"/>
      <c r="B137" s="465" t="s">
        <v>324</v>
      </c>
      <c r="C137" s="465"/>
      <c r="D137" s="209">
        <f>COUNTIF('ส่วนที่ 3'!BP:BP,"1")</f>
        <v>0</v>
      </c>
      <c r="E137" s="209" t="s">
        <v>55</v>
      </c>
      <c r="F137" s="217" t="s">
        <v>325</v>
      </c>
      <c r="G137" s="209" t="e">
        <f>(D137*100)/SUM(COUNTIF('ส่วนที่ 3'!BP:BP,{"1","2"}))</f>
        <v>#DIV/0!</v>
      </c>
      <c r="H137" s="18"/>
      <c r="I137" s="479"/>
    </row>
    <row r="138" spans="1:20" x14ac:dyDescent="0.3">
      <c r="A138" s="516"/>
      <c r="B138" s="132" t="s">
        <v>178</v>
      </c>
      <c r="C138" s="132" t="s">
        <v>327</v>
      </c>
      <c r="D138" s="186" t="e">
        <f>SUM('ส่วนที่ 3'!BQ:BQ)/COUNT('ส่วนที่ 3'!BQ:BQ)</f>
        <v>#DIV/0!</v>
      </c>
      <c r="E138" s="132" t="s">
        <v>329</v>
      </c>
      <c r="F138" s="132" t="s">
        <v>320</v>
      </c>
      <c r="G138" s="186" t="e">
        <f>SUM('ส่วนที่ 3'!BR:BR)/COUNT('ส่วนที่ 3'!BR:BR)</f>
        <v>#DIV/0!</v>
      </c>
      <c r="H138" s="132" t="s">
        <v>322</v>
      </c>
      <c r="I138" s="495"/>
    </row>
    <row r="139" spans="1:20" ht="15" thickBot="1" x14ac:dyDescent="0.35">
      <c r="A139" s="619"/>
      <c r="B139" s="226"/>
      <c r="C139" s="227" t="s">
        <v>328</v>
      </c>
      <c r="D139" s="228" t="e">
        <f>SUM('ส่วนที่ 3'!BS:BS)/COUNT('ส่วนที่ 3'!BS:BS)</f>
        <v>#DIV/0!</v>
      </c>
      <c r="E139" s="229" t="s">
        <v>329</v>
      </c>
      <c r="F139" s="229" t="s">
        <v>320</v>
      </c>
      <c r="G139" s="228" t="e">
        <f>SUM('ส่วนที่ 3'!BT:BT)/COUNT('ส่วนที่ 3'!BT:BT)</f>
        <v>#DIV/0!</v>
      </c>
      <c r="H139" s="229" t="s">
        <v>322</v>
      </c>
      <c r="I139" s="496"/>
    </row>
    <row r="140" spans="1:20" ht="15" thickBot="1" x14ac:dyDescent="0.35"/>
    <row r="141" spans="1:20" ht="14.25" customHeight="1" x14ac:dyDescent="0.3">
      <c r="A141" s="438"/>
      <c r="B141" s="439"/>
      <c r="C141" s="439"/>
      <c r="D141" s="439"/>
      <c r="E141" s="439"/>
      <c r="F141" s="439"/>
      <c r="G141" s="439"/>
      <c r="H141" s="439"/>
      <c r="I141" s="439"/>
      <c r="J141" s="439"/>
      <c r="K141" s="440"/>
      <c r="L141" s="435" t="s">
        <v>360</v>
      </c>
      <c r="M141" s="436"/>
      <c r="N141" s="436"/>
      <c r="O141" s="436"/>
      <c r="P141" s="436"/>
      <c r="Q141" s="436"/>
      <c r="R141" s="436"/>
      <c r="S141" s="437"/>
      <c r="T141" s="443" t="s">
        <v>370</v>
      </c>
    </row>
    <row r="142" spans="1:20" ht="14.25" customHeight="1" x14ac:dyDescent="0.3">
      <c r="A142" s="441"/>
      <c r="B142" s="461" t="s">
        <v>352</v>
      </c>
      <c r="C142" s="461"/>
      <c r="D142" s="450" t="s">
        <v>354</v>
      </c>
      <c r="E142" s="463" t="s">
        <v>353</v>
      </c>
      <c r="F142" s="121" t="s">
        <v>355</v>
      </c>
      <c r="G142" s="121"/>
      <c r="H142" s="121"/>
      <c r="I142" s="464" t="s">
        <v>359</v>
      </c>
      <c r="J142" s="447" t="s">
        <v>358</v>
      </c>
      <c r="K142" s="450" t="s">
        <v>369</v>
      </c>
      <c r="L142" s="433" t="s">
        <v>361</v>
      </c>
      <c r="M142" s="434"/>
      <c r="N142" s="433" t="s">
        <v>364</v>
      </c>
      <c r="O142" s="434"/>
      <c r="P142" s="433" t="s">
        <v>365</v>
      </c>
      <c r="Q142" s="434"/>
      <c r="R142" s="448" t="s">
        <v>229</v>
      </c>
      <c r="S142" s="449" t="s">
        <v>366</v>
      </c>
      <c r="T142" s="444"/>
    </row>
    <row r="143" spans="1:20" x14ac:dyDescent="0.3">
      <c r="A143" s="442"/>
      <c r="B143" s="121" t="s">
        <v>60</v>
      </c>
      <c r="C143" s="121" t="s">
        <v>61</v>
      </c>
      <c r="D143" s="450"/>
      <c r="E143" s="463"/>
      <c r="F143" s="121" t="s">
        <v>247</v>
      </c>
      <c r="G143" s="230" t="s">
        <v>357</v>
      </c>
      <c r="H143" s="121" t="s">
        <v>356</v>
      </c>
      <c r="I143" s="464"/>
      <c r="J143" s="447"/>
      <c r="K143" s="450"/>
      <c r="L143" s="121" t="s">
        <v>362</v>
      </c>
      <c r="M143" s="231" t="s">
        <v>363</v>
      </c>
      <c r="N143" s="121" t="s">
        <v>362</v>
      </c>
      <c r="O143" s="231" t="s">
        <v>363</v>
      </c>
      <c r="P143" s="121" t="s">
        <v>362</v>
      </c>
      <c r="Q143" s="231" t="s">
        <v>363</v>
      </c>
      <c r="R143" s="448"/>
      <c r="S143" s="449"/>
      <c r="T143" s="444"/>
    </row>
    <row r="144" spans="1:20" x14ac:dyDescent="0.3">
      <c r="A144" s="232" t="s">
        <v>27</v>
      </c>
      <c r="B144" s="55">
        <f>COUNTIF('ส่วนที่ 4'!B:B,"1")+COUNTIF('ส่วนที่ 4'!E:E,"1")+COUNTIF('ส่วนที่ 4'!H:H,"1")+COUNTIF('ส่วนที่ 4'!K:K,"1")+COUNTIF('ส่วนที่ 4'!N:N,"1")</f>
        <v>0</v>
      </c>
      <c r="C144" s="56" t="e">
        <f>(B144*100)/C1</f>
        <v>#DIV/0!</v>
      </c>
      <c r="D144" s="56" t="e">
        <f>(SUMIF('ส่วนที่ 4'!Q:Q,"1",'ส่วนที่ 4'!R:R)+SUMIF('ส่วนที่ 4'!AG:AG,"1",'ส่วนที่ 4'!AH:AH)+SUMIF('ส่วนที่ 4'!AW:AW,"1",'ส่วนที่ 4'!AX:AX)+SUMIF('ส่วนที่ 4'!BM:BM,"1",'ส่วนที่ 4'!BN:BN)+SUMIF('ส่วนที่ 4'!CC:CC,"1",'ส่วนที่ 4'!CD:CD))/B144</f>
        <v>#DIV/0!</v>
      </c>
      <c r="E144" s="56" t="e">
        <f>(SUMIF('ส่วนที่ 4'!Q:Q,"1",'ส่วนที่ 4'!S:S)+SUMIF('ส่วนที่ 4'!AG:AG,"1",'ส่วนที่ 4'!AI:AI)+SUMIF('ส่วนที่ 4'!AW:AW,"1",'ส่วนที่ 4'!AY:AY)+SUMIF('ส่วนที่ 4'!BM:BM,"1",'ส่วนที่ 4'!BO:BO)+SUMIF('ส่วนที่ 4'!CC:CC,"1",'ส่วนที่ 4'!CE:CE))/B144</f>
        <v>#DIV/0!</v>
      </c>
      <c r="F144" s="56" t="e">
        <f>(SUMIF('ส่วนที่ 4'!Q:Q,"1",'ส่วนที่ 4'!T:T)+SUMIF('ส่วนที่ 4'!AG:AG,"1",'ส่วนที่ 4'!AJ:AJ)+SUMIF('ส่วนที่ 4'!AW:AW,"1",'ส่วนที่ 4'!AZ:AZ)+SUMIF('ส่วนที่ 4'!BM:BM,"1",'ส่วนที่ 4'!BP:BP)+SUMIF('ส่วนที่ 4'!CC:CC,"1",'ส่วนที่ 4'!CF:CF))/B144</f>
        <v>#DIV/0!</v>
      </c>
      <c r="G144" s="56" t="e">
        <f>(SUMIF('ส่วนที่ 4'!Q:Q,"1",'ส่วนที่ 4'!U:U)+SUMIF('ส่วนที่ 4'!AG:AG,"1",'ส่วนที่ 4'!AK:AK)+SUMIF('ส่วนที่ 4'!AW:AW,"1",'ส่วนที่ 4'!BA:BA)+SUMIF('ส่วนที่ 4'!BM:BM,"1",'ส่วนที่ 4'!BQ:BQ)+SUMIF('ส่วนที่ 4'!CC:CC,"1",'ส่วนที่ 4'!CG:CG))/B144</f>
        <v>#DIV/0!</v>
      </c>
      <c r="H144" s="56" t="e">
        <f>(SUMIF('ส่วนที่ 4'!Q:Q,"1",'ส่วนที่ 4'!V:V)+SUMIF('ส่วนที่ 4'!AG:AG,"1",'ส่วนที่ 4'!AL:AL)+SUMIF('ส่วนที่ 4'!AW:AW,"1",'ส่วนที่ 4'!BB:BB)+SUMIF('ส่วนที่ 4'!BM:BM,"1",'ส่วนที่ 4'!BR:BR)+SUMIF('ส่วนที่ 4'!CC:CC,"1",'ส่วนที่ 4'!CH:CH))/B144</f>
        <v>#DIV/0!</v>
      </c>
      <c r="I144" s="56" t="e">
        <f>(SUMIF('ส่วนที่ 4'!Q:Q,"1",'ส่วนที่ 4'!W:W)+SUMIF('ส่วนที่ 4'!AG:AG,"1",'ส่วนที่ 4'!AM:AM)+SUMIF('ส่วนที่ 4'!AW:AW,"1",'ส่วนที่ 4'!BC:BC)+SUMIF('ส่วนที่ 4'!BM:BM,"1",'ส่วนที่ 4'!BS:BS)+SUMIF('ส่วนที่ 4'!CC:CC,"1",'ส่วนที่ 4'!CI:CI))/B144</f>
        <v>#DIV/0!</v>
      </c>
      <c r="J144" s="56" t="e">
        <f>(SUMIF('ส่วนที่ 4'!Q:Q,"1",'ส่วนที่ 4'!X:X)+SUMIF('ส่วนที่ 4'!AG:AG,"1",'ส่วนที่ 4'!AN:AN)+SUMIF('ส่วนที่ 4'!AW:AW,"1",'ส่วนที่ 4'!BD:BD)+SUMIF('ส่วนที่ 4'!BM:BM,"1",'ส่วนที่ 4'!BT:BT)+SUMIF('ส่วนที่ 4'!CC:CC,"1",'ส่วนที่ 4'!CJ:CJ))/B144</f>
        <v>#DIV/0!</v>
      </c>
      <c r="K144" s="56" t="e">
        <f>(I144*J144)</f>
        <v>#DIV/0!</v>
      </c>
      <c r="L144" s="56" t="e">
        <f>(SUMIF('ส่วนที่ 4'!Q:Q,"1",'ส่วนที่ 4'!Y:Y)+SUMIF('ส่วนที่ 4'!AG:AG,"1",'ส่วนที่ 4'!AO:AO)+SUMIF('ส่วนที่ 4'!AW:AW,"1",'ส่วนที่ 4'!BE:BE)+SUMIF('ส่วนที่ 4'!BM:BM,"1",'ส่วนที่ 4'!BU:BU)+SUMIF('ส่วนที่ 4'!CC:CC,"1",'ส่วนที่ 4'!CK:CK))/B144</f>
        <v>#DIV/0!</v>
      </c>
      <c r="M144" s="56" t="e">
        <f>(SUMIF('ส่วนที่ 4'!Q:Q,"1",'ส่วนที่ 4'!Z:Z)+SUMIF('ส่วนที่ 4'!AG:AG,"1",'ส่วนที่ 4'!AP:AP)+SUMIF('ส่วนที่ 4'!AW:AW,"1",'ส่วนที่ 4'!BF:BF)+SUMIF('ส่วนที่ 4'!BM:BM,"1",'ส่วนที่ 4'!BV:BV)+SUMIF('ส่วนที่ 4'!CC:CC,"1",'ส่วนที่ 4'!CL:CL))/B144</f>
        <v>#DIV/0!</v>
      </c>
      <c r="N144" s="56" t="e">
        <f>(SUMIF('ส่วนที่ 4'!Q:Q,"1",'ส่วนที่ 4'!AA:AA)+SUMIF('ส่วนที่ 4'!AG:AG,"1",'ส่วนที่ 4'!AQ:AQ)+SUMIF('ส่วนที่ 4'!AW:AW,"1",'ส่วนที่ 4'!BG:BG)+SUMIF('ส่วนที่ 4'!BM:BM,"1",'ส่วนที่ 4'!BW:BW)+SUMIF('ส่วนที่ 4'!CC:CC,"1",'ส่วนที่ 4'!CM:CM))/B144</f>
        <v>#DIV/0!</v>
      </c>
      <c r="O144" s="56" t="e">
        <f>(SUMIF('ส่วนที่ 4'!Q:Q,"1",'ส่วนที่ 4'!AB:AB)+SUMIF('ส่วนที่ 4'!AG:AG,"1",'ส่วนที่ 4'!AR:AR)+SUMIF('ส่วนที่ 4'!AW:AW,"1",'ส่วนที่ 4'!BH:BH)+SUMIF('ส่วนที่ 4'!BM:BM,"1",'ส่วนที่ 4'!BX:BX)+SUMIF('ส่วนที่ 4'!CC:CC,"1",'ส่วนที่ 4'!CN:CN))/B144</f>
        <v>#DIV/0!</v>
      </c>
      <c r="P144" s="56" t="e">
        <f>(SUMIF('ส่วนที่ 4'!Q:Q,"1",'ส่วนที่ 4'!AC:AC)+SUMIF('ส่วนที่ 4'!AG:AG,"1",'ส่วนที่ 4'!AS:AS)+SUMIF('ส่วนที่ 4'!AW:AW,"1",'ส่วนที่ 4'!BI:BI)+SUMIF('ส่วนที่ 4'!BM:BM,"1",'ส่วนที่ 4'!BY:BY)+SUMIF('ส่วนที่ 4'!CC:CC,"1",'ส่วนที่ 4'!CO:CO))/B144</f>
        <v>#DIV/0!</v>
      </c>
      <c r="Q144" s="56" t="e">
        <f>(SUMIF('ส่วนที่ 4'!Q:Q,"1",'ส่วนที่ 4'!AD:AD)+SUMIF('ส่วนที่ 4'!AG:AG,"1",'ส่วนที่ 4'!AT:AT)+SUMIF('ส่วนที่ 4'!AW:AW,"1",'ส่วนที่ 4'!BJ:BJ)+SUMIF('ส่วนที่ 4'!BM:BM,"1",'ส่วนที่ 4'!BZ:BZ)+SUMIF('ส่วนที่ 4'!CC:CC,"1",'ส่วนที่ 4'!CP:CP))/B144</f>
        <v>#DIV/0!</v>
      </c>
      <c r="R144" s="56" t="e">
        <f>(SUMIF('ส่วนที่ 4'!Q:Q,"1",'ส่วนที่ 4'!AE:AE)+SUMIF('ส่วนที่ 4'!AG:AG,"1",'ส่วนที่ 4'!AU:AU)+SUMIF('ส่วนที่ 4'!AW:AW,"1",'ส่วนที่ 4'!BK:BK)+SUMIF('ส่วนที่ 4'!BM:BM,"1",'ส่วนที่ 4'!CA:CA)+SUMIF('ส่วนที่ 4'!CC:CC,"1",'ส่วนที่ 4'!CQ:CQ))/B144</f>
        <v>#DIV/0!</v>
      </c>
      <c r="S144" s="56" t="e">
        <f>(SUMIF('ส่วนที่ 4'!Q:Q,"1",'ส่วนที่ 4'!AF:AF)+SUMIF('ส่วนที่ 4'!AG:AG,"1",'ส่วนที่ 4'!AV:AV)+SUMIF('ส่วนที่ 4'!AW:AW,"1",'ส่วนที่ 4'!BL:BL)+SUMIF('ส่วนที่ 4'!BM:BM,"1",'ส่วนที่ 4'!CB:CB)+SUMIF('ส่วนที่ 4'!CC:CC,"1",'ส่วนที่ 4'!CR:CR))/B144</f>
        <v>#DIV/0!</v>
      </c>
      <c r="T144" s="233" t="e">
        <f>SUM(K144,-S144)</f>
        <v>#DIV/0!</v>
      </c>
    </row>
    <row r="145" spans="1:20" x14ac:dyDescent="0.3">
      <c r="A145" s="234" t="s">
        <v>33</v>
      </c>
      <c r="B145" s="235">
        <f>COUNTIF('ส่วนที่ 4'!B:B,"2")+COUNTIF('ส่วนที่ 4'!E:E,"2")+COUNTIF('ส่วนที่ 4'!H:H,"2")+COUNTIF('ส่วนที่ 4'!K:K,"2")+COUNTIF('ส่วนที่ 4'!N:N,"2")</f>
        <v>0</v>
      </c>
      <c r="C145" s="236" t="e">
        <f>(B145*100)/C1</f>
        <v>#DIV/0!</v>
      </c>
      <c r="D145" s="236" t="e">
        <f>(SUMIF('ส่วนที่ 4'!Q:Q,"2",'ส่วนที่ 4'!R:R)+SUMIF('ส่วนที่ 4'!AG:AG,"2",'ส่วนที่ 4'!AH:AH)+SUMIF('ส่วนที่ 4'!AW:AW,"2",'ส่วนที่ 4'!AX:AX)+SUMIF('ส่วนที่ 4'!BM:BM,"2",'ส่วนที่ 4'!BN:BN)+SUMIF('ส่วนที่ 4'!CC:CC,"2",'ส่วนที่ 4'!CD:CD))/B145</f>
        <v>#DIV/0!</v>
      </c>
      <c r="E145" s="236" t="e">
        <f>(SUMIF('ส่วนที่ 4'!Q:Q,"2",'ส่วนที่ 4'!S:S)+SUMIF('ส่วนที่ 4'!AG:AG,"2",'ส่วนที่ 4'!AI:AI)+SUMIF('ส่วนที่ 4'!AW:AW,"2",'ส่วนที่ 4'!AY:AY)+SUMIF('ส่วนที่ 4'!BM:BM,"2",'ส่วนที่ 4'!BO:BO)+SUMIF('ส่วนที่ 4'!CC:CC,"2",'ส่วนที่ 4'!CE:CE))/B145</f>
        <v>#DIV/0!</v>
      </c>
      <c r="F145" s="236" t="e">
        <f>(SUMIF('ส่วนที่ 4'!Q:Q,"2",'ส่วนที่ 4'!T:T)+SUMIF('ส่วนที่ 4'!AG:AG,"2",'ส่วนที่ 4'!AJ:AJ)+SUMIF('ส่วนที่ 4'!AW:AW,"2",'ส่วนที่ 4'!AZ:AZ)+SUMIF('ส่วนที่ 4'!BM:BM,"2",'ส่วนที่ 4'!BP:BP)+SUMIF('ส่วนที่ 4'!CC:CC,"2",'ส่วนที่ 4'!CF:CF))/B145</f>
        <v>#DIV/0!</v>
      </c>
      <c r="G145" s="236" t="e">
        <f>(SUMIF('ส่วนที่ 4'!Q:Q,"2",'ส่วนที่ 4'!U:U)+SUMIF('ส่วนที่ 4'!AG:AG,"2",'ส่วนที่ 4'!AK:AK)+SUMIF('ส่วนที่ 4'!AW:AW,"2",'ส่วนที่ 4'!BA:BA)+SUMIF('ส่วนที่ 4'!BM:BM,"2",'ส่วนที่ 4'!BQ:BQ)+SUMIF('ส่วนที่ 4'!CC:CC,"2",'ส่วนที่ 4'!CG:CG))/B145</f>
        <v>#DIV/0!</v>
      </c>
      <c r="H145" s="236" t="e">
        <f>(SUMIF('ส่วนที่ 4'!Q:Q,"2",'ส่วนที่ 4'!V:V)+SUMIF('ส่วนที่ 4'!AG:AG,"2",'ส่วนที่ 4'!AL:AL)+SUMIF('ส่วนที่ 4'!AW:AW,"2",'ส่วนที่ 4'!BB:BB)+SUMIF('ส่วนที่ 4'!BM:BM,"2",'ส่วนที่ 4'!BR:BR)+SUMIF('ส่วนที่ 4'!CC:CC,"2",'ส่วนที่ 4'!CH:CH))/B145</f>
        <v>#DIV/0!</v>
      </c>
      <c r="I145" s="236" t="e">
        <f>(SUMIF('ส่วนที่ 4'!Q:Q,"2",'ส่วนที่ 4'!W:W)+SUMIF('ส่วนที่ 4'!AG:AG,"2",'ส่วนที่ 4'!AM:AM)+SUMIF('ส่วนที่ 4'!AW:AW,"2",'ส่วนที่ 4'!BC:BC)+SUMIF('ส่วนที่ 4'!BM:BM,"2",'ส่วนที่ 4'!BS:BS)+SUMIF('ส่วนที่ 4'!CC:CC,"2",'ส่วนที่ 4'!CI:CI))/B145</f>
        <v>#DIV/0!</v>
      </c>
      <c r="J145" s="236" t="e">
        <f>(SUMIF('ส่วนที่ 4'!Q:Q,"2",'ส่วนที่ 4'!X:X)+SUMIF('ส่วนที่ 4'!AG:AG,"2",'ส่วนที่ 4'!AN:AN)+SUMIF('ส่วนที่ 4'!AW:AW,"2",'ส่วนที่ 4'!BD:BD)+SUMIF('ส่วนที่ 4'!BM:BM,"2",'ส่วนที่ 4'!BT:BT)+SUMIF('ส่วนที่ 4'!CC:CC,"2",'ส่วนที่ 4'!CJ:CJ))/B145</f>
        <v>#DIV/0!</v>
      </c>
      <c r="K145" s="236" t="e">
        <f t="shared" ref="K145:K159" si="24">(I145*J145)</f>
        <v>#DIV/0!</v>
      </c>
      <c r="L145" s="236" t="e">
        <f>(SUMIF('ส่วนที่ 4'!Q:Q,"2",'ส่วนที่ 4'!Y:Y)+SUMIF('ส่วนที่ 4'!AG:AG,"2",'ส่วนที่ 4'!AO:AO)+SUMIF('ส่วนที่ 4'!AW:AW,"2",'ส่วนที่ 4'!BE:BE)+SUMIF('ส่วนที่ 4'!BM:BM,"2",'ส่วนที่ 4'!BU:BU)+SUMIF('ส่วนที่ 4'!CC:CC,"2",'ส่วนที่ 4'!CK:CK))/B145</f>
        <v>#DIV/0!</v>
      </c>
      <c r="M145" s="236" t="e">
        <f>(SUMIF('ส่วนที่ 4'!Q:Q,"2",'ส่วนที่ 4'!Z:Z)+SUMIF('ส่วนที่ 4'!AG:AG,"2",'ส่วนที่ 4'!AP:AP)+SUMIF('ส่วนที่ 4'!AW:AW,"2",'ส่วนที่ 4'!BF:BF)+SUMIF('ส่วนที่ 4'!BM:BM,"2",'ส่วนที่ 4'!BV:BV)+SUMIF('ส่วนที่ 4'!CC:CC,"2",'ส่วนที่ 4'!CL:CL))/B145</f>
        <v>#DIV/0!</v>
      </c>
      <c r="N145" s="236" t="e">
        <f>(SUMIF('ส่วนที่ 4'!Q:Q,"2",'ส่วนที่ 4'!AA:AA)+SUMIF('ส่วนที่ 4'!AG:AG,"2",'ส่วนที่ 4'!AQ:AQ)+SUMIF('ส่วนที่ 4'!AW:AW,"2",'ส่วนที่ 4'!BG:BG)+SUMIF('ส่วนที่ 4'!BM:BM,"2",'ส่วนที่ 4'!BW:BW)+SUMIF('ส่วนที่ 4'!CC:CC,"2",'ส่วนที่ 4'!CM:CM))/B145</f>
        <v>#DIV/0!</v>
      </c>
      <c r="O145" s="236" t="e">
        <f>(SUMIF('ส่วนที่ 4'!Q:Q,"2",'ส่วนที่ 4'!AB:AB)+SUMIF('ส่วนที่ 4'!AG:AG,"2",'ส่วนที่ 4'!AR:AR)+SUMIF('ส่วนที่ 4'!AW:AW,"2",'ส่วนที่ 4'!BH:BH)+SUMIF('ส่วนที่ 4'!BM:BM,"2",'ส่วนที่ 4'!BX:BX)+SUMIF('ส่วนที่ 4'!CC:CC,"2",'ส่วนที่ 4'!CN:CN))/B145</f>
        <v>#DIV/0!</v>
      </c>
      <c r="P145" s="236" t="e">
        <f>(SUMIF('ส่วนที่ 4'!Q:Q,"2",'ส่วนที่ 4'!AC:AC)+SUMIF('ส่วนที่ 4'!AG:AG,"2",'ส่วนที่ 4'!AS:AS)+SUMIF('ส่วนที่ 4'!AW:AW,"2",'ส่วนที่ 4'!BI:BI)+SUMIF('ส่วนที่ 4'!BM:BM,"2",'ส่วนที่ 4'!BY:BY)+SUMIF('ส่วนที่ 4'!CC:CC,"2",'ส่วนที่ 4'!CO:CO))/B145</f>
        <v>#DIV/0!</v>
      </c>
      <c r="Q145" s="236" t="e">
        <f>(SUMIF('ส่วนที่ 4'!Q:Q,"2",'ส่วนที่ 4'!AD:AD)+SUMIF('ส่วนที่ 4'!AG:AG,"2",'ส่วนที่ 4'!AT:AT)+SUMIF('ส่วนที่ 4'!AW:AW,"2",'ส่วนที่ 4'!BJ:BJ)+SUMIF('ส่วนที่ 4'!BM:BM,"2",'ส่วนที่ 4'!BZ:BZ)+SUMIF('ส่วนที่ 4'!CC:CC,"2",'ส่วนที่ 4'!CP:CP))/B145</f>
        <v>#DIV/0!</v>
      </c>
      <c r="R145" s="236" t="e">
        <f>(SUMIF('ส่วนที่ 4'!Q:Q,"2",'ส่วนที่ 4'!AE:AE)+SUMIF('ส่วนที่ 4'!AG:AG,"2",'ส่วนที่ 4'!AU:AU)+SUMIF('ส่วนที่ 4'!AW:AW,"2",'ส่วนที่ 4'!BK:BK)+SUMIF('ส่วนที่ 4'!BM:BM,"2",'ส่วนที่ 4'!CA:CA)+SUMIF('ส่วนที่ 4'!CC:CC,"2",'ส่วนที่ 4'!CQ:CQ))/B145</f>
        <v>#DIV/0!</v>
      </c>
      <c r="S145" s="236" t="e">
        <f>(SUMIF('ส่วนที่ 4'!Q:Q,"2",'ส่วนที่ 4'!AF:AF)+SUMIF('ส่วนที่ 4'!AG:AG,"2",'ส่วนที่ 4'!AV:AV)+SUMIF('ส่วนที่ 4'!AW:AW,"2",'ส่วนที่ 4'!BL:BL)+SUMIF('ส่วนที่ 4'!BM:BM,"2",'ส่วนที่ 4'!CB:CB)+SUMIF('ส่วนที่ 4'!CC:CC,"2",'ส่วนที่ 4'!CR:CR))/B145</f>
        <v>#DIV/0!</v>
      </c>
      <c r="T145" s="237" t="e">
        <f t="shared" ref="T145:T159" si="25">SUM(K145,-S145)</f>
        <v>#DIV/0!</v>
      </c>
    </row>
    <row r="146" spans="1:20" x14ac:dyDescent="0.3">
      <c r="A146" s="232" t="s">
        <v>34</v>
      </c>
      <c r="B146" s="55">
        <f>COUNTIF('ส่วนที่ 4'!B:B,"3")+COUNTIF('ส่วนที่ 4'!E:E,"3")+COUNTIF('ส่วนที่ 4'!H:H,"3")+COUNTIF('ส่วนที่ 4'!K:K,"3")+COUNTIF('ส่วนที่ 4'!N:N,"3")</f>
        <v>0</v>
      </c>
      <c r="C146" s="56" t="e">
        <f>(B146*100)/C1</f>
        <v>#DIV/0!</v>
      </c>
      <c r="D146" s="56" t="e">
        <f>(SUMIF('ส่วนที่ 4'!Q:Q,"3",'ส่วนที่ 4'!R:R)+SUMIF('ส่วนที่ 4'!AG:AG,"3",'ส่วนที่ 4'!AH:AH)+SUMIF('ส่วนที่ 4'!AW:AW,"3",'ส่วนที่ 4'!AX:AX)+SUMIF('ส่วนที่ 4'!BM:BM,"3",'ส่วนที่ 4'!BN:BN)+SUMIF('ส่วนที่ 4'!CC:CC,"3",'ส่วนที่ 4'!CD:CD))/B146</f>
        <v>#DIV/0!</v>
      </c>
      <c r="E146" s="56" t="e">
        <f>(SUMIF('ส่วนที่ 4'!Q:Q,"3",'ส่วนที่ 4'!S:S)+SUMIF('ส่วนที่ 4'!AG:AG,"3",'ส่วนที่ 4'!AI:AI)+SUMIF('ส่วนที่ 4'!AW:AW,"3",'ส่วนที่ 4'!AY:AY)+SUMIF('ส่วนที่ 4'!BM:BM,"3",'ส่วนที่ 4'!BO:BO)+SUMIF('ส่วนที่ 4'!CC:CC,"3",'ส่วนที่ 4'!CE:CE))/B146</f>
        <v>#DIV/0!</v>
      </c>
      <c r="F146" s="56" t="e">
        <f>(SUMIF('ส่วนที่ 4'!Q:Q,"3",'ส่วนที่ 4'!T:T)+SUMIF('ส่วนที่ 4'!AG:AG,"3",'ส่วนที่ 4'!AJ:AJ)+SUMIF('ส่วนที่ 4'!AW:AW,"3",'ส่วนที่ 4'!AZ:AZ)+SUMIF('ส่วนที่ 4'!BM:BM,"3",'ส่วนที่ 4'!BP:BP)+SUMIF('ส่วนที่ 4'!CC:CC,"3",'ส่วนที่ 4'!CF:CF))/B146</f>
        <v>#DIV/0!</v>
      </c>
      <c r="G146" s="56" t="e">
        <f>(SUMIF('ส่วนที่ 4'!Q:Q,"3",'ส่วนที่ 4'!U:U)+SUMIF('ส่วนที่ 4'!AG:AG,"3",'ส่วนที่ 4'!AK:AK)+SUMIF('ส่วนที่ 4'!AW:AW,"3",'ส่วนที่ 4'!BA:BA)+SUMIF('ส่วนที่ 4'!BM:BM,"3",'ส่วนที่ 4'!BQ:BQ)+SUMIF('ส่วนที่ 4'!CC:CC,"3",'ส่วนที่ 4'!CG:CG))/B146</f>
        <v>#DIV/0!</v>
      </c>
      <c r="H146" s="56" t="e">
        <f>(SUMIF('ส่วนที่ 4'!Q:Q,"3",'ส่วนที่ 4'!V:V)+SUMIF('ส่วนที่ 4'!AG:AG,"3",'ส่วนที่ 4'!AL:AL)+SUMIF('ส่วนที่ 4'!AW:AW,"3",'ส่วนที่ 4'!BB:BB)+SUMIF('ส่วนที่ 4'!BM:BM,"3",'ส่วนที่ 4'!BR:BR)+SUMIF('ส่วนที่ 4'!CC:CC,"3",'ส่วนที่ 4'!CH:CH))/B146</f>
        <v>#DIV/0!</v>
      </c>
      <c r="I146" s="56" t="e">
        <f>(SUMIF('ส่วนที่ 4'!Q:Q,"3",'ส่วนที่ 4'!W:W)+SUMIF('ส่วนที่ 4'!AG:AG,"3",'ส่วนที่ 4'!AM:AM)+SUMIF('ส่วนที่ 4'!AW:AW,"3",'ส่วนที่ 4'!BC:BC)+SUMIF('ส่วนที่ 4'!BM:BM,"3",'ส่วนที่ 4'!BS:BS)+SUMIF('ส่วนที่ 4'!CC:CC,"3",'ส่วนที่ 4'!CI:CI))/B146</f>
        <v>#DIV/0!</v>
      </c>
      <c r="J146" s="56" t="e">
        <f>(SUMIF('ส่วนที่ 4'!Q:Q,"3",'ส่วนที่ 4'!X:X)+SUMIF('ส่วนที่ 4'!AG:AG,"3",'ส่วนที่ 4'!AN:AN)+SUMIF('ส่วนที่ 4'!AW:AW,"3",'ส่วนที่ 4'!BD:BD)+SUMIF('ส่วนที่ 4'!BM:BM,"3",'ส่วนที่ 4'!BT:BT)+SUMIF('ส่วนที่ 4'!CC:CC,"3",'ส่วนที่ 4'!CJ:CJ))/B146</f>
        <v>#DIV/0!</v>
      </c>
      <c r="K146" s="56" t="e">
        <f t="shared" si="24"/>
        <v>#DIV/0!</v>
      </c>
      <c r="L146" s="56" t="e">
        <f>(SUMIF('ส่วนที่ 4'!Q:Q,"3",'ส่วนที่ 4'!Y:Y)+SUMIF('ส่วนที่ 4'!AG:AG,"3",'ส่วนที่ 4'!AO:AO)+SUMIF('ส่วนที่ 4'!AW:AW,"3",'ส่วนที่ 4'!BE:BE)+SUMIF('ส่วนที่ 4'!BM:BM,"3",'ส่วนที่ 4'!BU:BU)+SUMIF('ส่วนที่ 4'!CC:CC,"3",'ส่วนที่ 4'!CK:CK))/B146</f>
        <v>#DIV/0!</v>
      </c>
      <c r="M146" s="56" t="e">
        <f>(SUMIF('ส่วนที่ 4'!Q:Q,"3",'ส่วนที่ 4'!Z:Z)+SUMIF('ส่วนที่ 4'!AG:AG,"3",'ส่วนที่ 4'!AP:AP)+SUMIF('ส่วนที่ 4'!AW:AW,"3",'ส่วนที่ 4'!BF:BF)+SUMIF('ส่วนที่ 4'!BM:BM,"3",'ส่วนที่ 4'!BV:BV)+SUMIF('ส่วนที่ 4'!CC:CC,"3",'ส่วนที่ 4'!CL:CL))/B146</f>
        <v>#DIV/0!</v>
      </c>
      <c r="N146" s="56" t="e">
        <f>(SUMIF('ส่วนที่ 4'!Q:Q,"3",'ส่วนที่ 4'!AA:AA)+SUMIF('ส่วนที่ 4'!AG:AG,"3",'ส่วนที่ 4'!AQ:AQ)+SUMIF('ส่วนที่ 4'!AW:AW,"3",'ส่วนที่ 4'!BG:BG)+SUMIF('ส่วนที่ 4'!BM:BM,"3",'ส่วนที่ 4'!BW:BW)+SUMIF('ส่วนที่ 4'!CC:CC,"3",'ส่วนที่ 4'!CM:CM))/B146</f>
        <v>#DIV/0!</v>
      </c>
      <c r="O146" s="56" t="e">
        <f>(SUMIF('ส่วนที่ 4'!Q:Q,"3",'ส่วนที่ 4'!AB:AB)+SUMIF('ส่วนที่ 4'!AG:AG,"3",'ส่วนที่ 4'!AR:AR)+SUMIF('ส่วนที่ 4'!AW:AW,"3",'ส่วนที่ 4'!BH:BH)+SUMIF('ส่วนที่ 4'!BM:BM,"3",'ส่วนที่ 4'!BX:BX)+SUMIF('ส่วนที่ 4'!CC:CC,"3",'ส่วนที่ 4'!CN:CN))/B146</f>
        <v>#DIV/0!</v>
      </c>
      <c r="P146" s="56" t="e">
        <f>(SUMIF('ส่วนที่ 4'!Q:Q,"3",'ส่วนที่ 4'!AC:AC)+SUMIF('ส่วนที่ 4'!AG:AG,"3",'ส่วนที่ 4'!AS:AS)+SUMIF('ส่วนที่ 4'!AW:AW,"3",'ส่วนที่ 4'!BI:BI)+SUMIF('ส่วนที่ 4'!BM:BM,"3",'ส่วนที่ 4'!BY:BY)+SUMIF('ส่วนที่ 4'!CC:CC,"3",'ส่วนที่ 4'!CO:CO))/B146</f>
        <v>#DIV/0!</v>
      </c>
      <c r="Q146" s="56" t="e">
        <f>(SUMIF('ส่วนที่ 4'!Q:Q,"3",'ส่วนที่ 4'!AD:AD)+SUMIF('ส่วนที่ 4'!AG:AG,"3",'ส่วนที่ 4'!AT:AT)+SUMIF('ส่วนที่ 4'!AW:AW,"3",'ส่วนที่ 4'!BJ:BJ)+SUMIF('ส่วนที่ 4'!BM:BM,"3",'ส่วนที่ 4'!BZ:BZ)+SUMIF('ส่วนที่ 4'!CC:CC,"3",'ส่วนที่ 4'!CP:CP))/B146</f>
        <v>#DIV/0!</v>
      </c>
      <c r="R146" s="56" t="e">
        <f>(SUMIF('ส่วนที่ 4'!Q:Q,"3",'ส่วนที่ 4'!AE:AE)+SUMIF('ส่วนที่ 4'!AG:AG,"3",'ส่วนที่ 4'!AU:AU)+SUMIF('ส่วนที่ 4'!AW:AW,"3",'ส่วนที่ 4'!BK:BK)+SUMIF('ส่วนที่ 4'!BM:BM,"3",'ส่วนที่ 4'!CA:CA)+SUMIF('ส่วนที่ 4'!CC:CC,"3",'ส่วนที่ 4'!CQ:CQ))/B146</f>
        <v>#DIV/0!</v>
      </c>
      <c r="S146" s="56" t="e">
        <f>(SUMIF('ส่วนที่ 4'!Q:Q,"3",'ส่วนที่ 4'!AF:AF)+SUMIF('ส่วนที่ 4'!AG:AG,"3",'ส่วนที่ 4'!AV:AV)+SUMIF('ส่วนที่ 4'!AW:AW,"3",'ส่วนที่ 4'!BL:BL)+SUMIF('ส่วนที่ 4'!BM:BM,"3",'ส่วนที่ 4'!CB:CB)+SUMIF('ส่วนที่ 4'!CC:CC,"3",'ส่วนที่ 4'!CR:CR))/B146</f>
        <v>#DIV/0!</v>
      </c>
      <c r="T146" s="233" t="e">
        <f t="shared" si="25"/>
        <v>#DIV/0!</v>
      </c>
    </row>
    <row r="147" spans="1:20" x14ac:dyDescent="0.3">
      <c r="A147" s="234" t="s">
        <v>35</v>
      </c>
      <c r="B147" s="235">
        <f>COUNTIF('ส่วนที่ 4'!B:B,"4")+COUNTIF('ส่วนที่ 4'!E:E,"4")+COUNTIF('ส่วนที่ 4'!H:H,"4")+COUNTIF('ส่วนที่ 4'!K:K,"4")+COUNTIF('ส่วนที่ 4'!N:N,"4")</f>
        <v>0</v>
      </c>
      <c r="C147" s="236" t="e">
        <f>(B147*100)/C1</f>
        <v>#DIV/0!</v>
      </c>
      <c r="D147" s="236" t="e">
        <f>(SUMIF('ส่วนที่ 4'!Q:Q,"4",'ส่วนที่ 4'!R:R)+SUMIF('ส่วนที่ 4'!AG:AG,"4",'ส่วนที่ 4'!AH:AH)+SUMIF('ส่วนที่ 4'!AW:AW,"4",'ส่วนที่ 4'!AX:AX)+SUMIF('ส่วนที่ 4'!BM:BM,"4",'ส่วนที่ 4'!BN:BN)+SUMIF('ส่วนที่ 4'!CC:CC,"4",'ส่วนที่ 4'!CD:CD))/B147</f>
        <v>#DIV/0!</v>
      </c>
      <c r="E147" s="236" t="e">
        <f>(SUMIF('ส่วนที่ 4'!Q:Q,"4",'ส่วนที่ 4'!S:S)+SUMIF('ส่วนที่ 4'!AG:AG,"4",'ส่วนที่ 4'!AI:AI)+SUMIF('ส่วนที่ 4'!AW:AW,"4",'ส่วนที่ 4'!AY:AY)+SUMIF('ส่วนที่ 4'!BM:BM,"4",'ส่วนที่ 4'!BO:BO)+SUMIF('ส่วนที่ 4'!CC:CC,"4",'ส่วนที่ 4'!CE:CE))/B147</f>
        <v>#DIV/0!</v>
      </c>
      <c r="F147" s="236" t="e">
        <f>(SUMIF('ส่วนที่ 4'!Q:Q,"4",'ส่วนที่ 4'!T:T)+SUMIF('ส่วนที่ 4'!AG:AG,"4",'ส่วนที่ 4'!AJ:AJ)+SUMIF('ส่วนที่ 4'!AW:AW,"4",'ส่วนที่ 4'!AZ:AZ)+SUMIF('ส่วนที่ 4'!BM:BM,"4",'ส่วนที่ 4'!BP:BP)+SUMIF('ส่วนที่ 4'!CC:CC,"4",'ส่วนที่ 4'!CF:CF))/B147</f>
        <v>#DIV/0!</v>
      </c>
      <c r="G147" s="236" t="e">
        <f>(SUMIF('ส่วนที่ 4'!Q:Q,"4",'ส่วนที่ 4'!U:U)+SUMIF('ส่วนที่ 4'!AG:AG,"4",'ส่วนที่ 4'!AK:AK)+SUMIF('ส่วนที่ 4'!AW:AW,"4",'ส่วนที่ 4'!BA:BA)+SUMIF('ส่วนที่ 4'!BM:BM,"4",'ส่วนที่ 4'!BQ:BQ)+SUMIF('ส่วนที่ 4'!CC:CC,"4",'ส่วนที่ 4'!CG:CG))/B147</f>
        <v>#DIV/0!</v>
      </c>
      <c r="H147" s="236" t="e">
        <f>(SUMIF('ส่วนที่ 4'!Q:Q,"4",'ส่วนที่ 4'!V:V)+SUMIF('ส่วนที่ 4'!AG:AG,"4",'ส่วนที่ 4'!AL:AL)+SUMIF('ส่วนที่ 4'!AW:AW,"4",'ส่วนที่ 4'!BB:BB)+SUMIF('ส่วนที่ 4'!BM:BM,"4",'ส่วนที่ 4'!BR:BR)+SUMIF('ส่วนที่ 4'!CC:CC,"4",'ส่วนที่ 4'!CH:CH))/B147</f>
        <v>#DIV/0!</v>
      </c>
      <c r="I147" s="236" t="e">
        <f>(SUMIF('ส่วนที่ 4'!Q:Q,"4",'ส่วนที่ 4'!W:W)+SUMIF('ส่วนที่ 4'!AG:AG,"4",'ส่วนที่ 4'!AM:AM)+SUMIF('ส่วนที่ 4'!AW:AW,"4",'ส่วนที่ 4'!BC:BC)+SUMIF('ส่วนที่ 4'!BM:BM,"4",'ส่วนที่ 4'!BS:BS)+SUMIF('ส่วนที่ 4'!CC:CC,"4",'ส่วนที่ 4'!CI:CI))/B147</f>
        <v>#DIV/0!</v>
      </c>
      <c r="J147" s="236" t="e">
        <f>(SUMIF('ส่วนที่ 4'!Q:Q,"4",'ส่วนที่ 4'!X:X)+SUMIF('ส่วนที่ 4'!AG:AG,"4",'ส่วนที่ 4'!AN:AN)+SUMIF('ส่วนที่ 4'!AW:AW,"4",'ส่วนที่ 4'!BD:BD)+SUMIF('ส่วนที่ 4'!BM:BM,"4",'ส่วนที่ 4'!BT:BT)+SUMIF('ส่วนที่ 4'!CC:CC,"4",'ส่วนที่ 4'!CJ:CJ))/B147</f>
        <v>#DIV/0!</v>
      </c>
      <c r="K147" s="236" t="e">
        <f t="shared" si="24"/>
        <v>#DIV/0!</v>
      </c>
      <c r="L147" s="236" t="e">
        <f>(SUMIF('ส่วนที่ 4'!Q:Q,"4",'ส่วนที่ 4'!Y:Y)+SUMIF('ส่วนที่ 4'!AG:AG,"4",'ส่วนที่ 4'!AO:AO)+SUMIF('ส่วนที่ 4'!AW:AW,"4",'ส่วนที่ 4'!BE:BE)+SUMIF('ส่วนที่ 4'!BM:BM,"4",'ส่วนที่ 4'!BU:BU)+SUMIF('ส่วนที่ 4'!CC:CC,"4",'ส่วนที่ 4'!CK:CK))/B147</f>
        <v>#DIV/0!</v>
      </c>
      <c r="M147" s="236" t="e">
        <f>(SUMIF('ส่วนที่ 4'!Q:Q,"4",'ส่วนที่ 4'!Z:Z)+SUMIF('ส่วนที่ 4'!AG:AG,"4",'ส่วนที่ 4'!AP:AP)+SUMIF('ส่วนที่ 4'!AW:AW,"4",'ส่วนที่ 4'!BF:BF)+SUMIF('ส่วนที่ 4'!BM:BM,"4",'ส่วนที่ 4'!BV:BV)+SUMIF('ส่วนที่ 4'!CC:CC,"4",'ส่วนที่ 4'!CL:CL))/B147</f>
        <v>#DIV/0!</v>
      </c>
      <c r="N147" s="236" t="e">
        <f>(SUMIF('ส่วนที่ 4'!Q:Q,"4",'ส่วนที่ 4'!AA:AA)+SUMIF('ส่วนที่ 4'!AG:AG,"4",'ส่วนที่ 4'!AQ:AQ)+SUMIF('ส่วนที่ 4'!AW:AW,"4",'ส่วนที่ 4'!BG:BG)+SUMIF('ส่วนที่ 4'!BM:BM,"4",'ส่วนที่ 4'!BW:BW)+SUMIF('ส่วนที่ 4'!CC:CC,"4",'ส่วนที่ 4'!CM:CM))/B147</f>
        <v>#DIV/0!</v>
      </c>
      <c r="O147" s="236" t="e">
        <f>(SUMIF('ส่วนที่ 4'!Q:Q,"4",'ส่วนที่ 4'!AB:AB)+SUMIF('ส่วนที่ 4'!AG:AG,"4",'ส่วนที่ 4'!AR:AR)+SUMIF('ส่วนที่ 4'!AW:AW,"4",'ส่วนที่ 4'!BH:BH)+SUMIF('ส่วนที่ 4'!BM:BM,"4",'ส่วนที่ 4'!BX:BX)+SUMIF('ส่วนที่ 4'!CC:CC,"4",'ส่วนที่ 4'!CN:CN))/B147</f>
        <v>#DIV/0!</v>
      </c>
      <c r="P147" s="236" t="e">
        <f>(SUMIF('ส่วนที่ 4'!Q:Q,"4",'ส่วนที่ 4'!AC:AC)+SUMIF('ส่วนที่ 4'!AG:AG,"4",'ส่วนที่ 4'!AS:AS)+SUMIF('ส่วนที่ 4'!AW:AW,"4",'ส่วนที่ 4'!BI:BI)+SUMIF('ส่วนที่ 4'!BM:BM,"4",'ส่วนที่ 4'!BY:BY)+SUMIF('ส่วนที่ 4'!CC:CC,"4",'ส่วนที่ 4'!CO:CO))/B147</f>
        <v>#DIV/0!</v>
      </c>
      <c r="Q147" s="236" t="e">
        <f>(SUMIF('ส่วนที่ 4'!Q:Q,"4",'ส่วนที่ 4'!AD:AD)+SUMIF('ส่วนที่ 4'!AG:AG,"4",'ส่วนที่ 4'!AT:AT)+SUMIF('ส่วนที่ 4'!AW:AW,"4",'ส่วนที่ 4'!BJ:BJ)+SUMIF('ส่วนที่ 4'!BM:BM,"4",'ส่วนที่ 4'!BZ:BZ)+SUMIF('ส่วนที่ 4'!CC:CC,"4",'ส่วนที่ 4'!CP:CP))/B147</f>
        <v>#DIV/0!</v>
      </c>
      <c r="R147" s="236" t="e">
        <f>(SUMIF('ส่วนที่ 4'!Q:Q,"4",'ส่วนที่ 4'!AE:AE)+SUMIF('ส่วนที่ 4'!AG:AG,"4",'ส่วนที่ 4'!AU:AU)+SUMIF('ส่วนที่ 4'!AW:AW,"4",'ส่วนที่ 4'!BK:BK)+SUMIF('ส่วนที่ 4'!BM:BM,"4",'ส่วนที่ 4'!CA:CA)+SUMIF('ส่วนที่ 4'!CC:CC,"4",'ส่วนที่ 4'!CQ:CQ))/B147</f>
        <v>#DIV/0!</v>
      </c>
      <c r="S147" s="236" t="e">
        <f>(SUMIF('ส่วนที่ 4'!Q:Q,"4",'ส่วนที่ 4'!AF:AF)+SUMIF('ส่วนที่ 4'!AG:AG,"4",'ส่วนที่ 4'!AV:AV)+SUMIF('ส่วนที่ 4'!AW:AW,"4",'ส่วนที่ 4'!BL:BL)+SUMIF('ส่วนที่ 4'!BM:BM,"4",'ส่วนที่ 4'!CB:CB)+SUMIF('ส่วนที่ 4'!CC:CC,"4",'ส่วนที่ 4'!CR:CR))/B147</f>
        <v>#DIV/0!</v>
      </c>
      <c r="T147" s="237" t="e">
        <f t="shared" si="25"/>
        <v>#DIV/0!</v>
      </c>
    </row>
    <row r="148" spans="1:20" x14ac:dyDescent="0.3">
      <c r="A148" s="232" t="s">
        <v>37</v>
      </c>
      <c r="B148" s="55">
        <f>COUNTIF('ส่วนที่ 4'!B:B,"5")+COUNTIF('ส่วนที่ 4'!E:E,"5")+COUNTIF('ส่วนที่ 4'!H:H,"5")+COUNTIF('ส่วนที่ 4'!K:K,"5")+COUNTIF('ส่วนที่ 4'!N:N,"5")</f>
        <v>0</v>
      </c>
      <c r="C148" s="56" t="e">
        <f>(B148*100)/C1</f>
        <v>#DIV/0!</v>
      </c>
      <c r="D148" s="56" t="e">
        <f>(SUMIF('ส่วนที่ 4'!Q:Q,"5",'ส่วนที่ 4'!R:R)+SUMIF('ส่วนที่ 4'!AG:AG,"5",'ส่วนที่ 4'!AH:AH)+SUMIF('ส่วนที่ 4'!AW:AW,"5",'ส่วนที่ 4'!AX:AX)+SUMIF('ส่วนที่ 4'!BM:BM,"5",'ส่วนที่ 4'!BN:BN)+SUMIF('ส่วนที่ 4'!CC:CC,"5",'ส่วนที่ 4'!CD:CD))/B148</f>
        <v>#DIV/0!</v>
      </c>
      <c r="E148" s="56" t="e">
        <f>(SUMIF('ส่วนที่ 4'!Q:Q,"5",'ส่วนที่ 4'!S:S)+SUMIF('ส่วนที่ 4'!AG:AG,"5",'ส่วนที่ 4'!AI:AI)+SUMIF('ส่วนที่ 4'!AW:AW,"5",'ส่วนที่ 4'!AY:AY)+SUMIF('ส่วนที่ 4'!BM:BM,"5",'ส่วนที่ 4'!BO:BO)+SUMIF('ส่วนที่ 4'!CC:CC,"5",'ส่วนที่ 4'!CE:CE))/B148</f>
        <v>#DIV/0!</v>
      </c>
      <c r="F148" s="56" t="e">
        <f>(SUMIF('ส่วนที่ 4'!Q:Q,"5",'ส่วนที่ 4'!T:T)+SUMIF('ส่วนที่ 4'!AG:AG,"5",'ส่วนที่ 4'!AJ:AJ)+SUMIF('ส่วนที่ 4'!AW:AW,"5",'ส่วนที่ 4'!AZ:AZ)+SUMIF('ส่วนที่ 4'!BM:BM,"5",'ส่วนที่ 4'!BP:BP)+SUMIF('ส่วนที่ 4'!CC:CC,"5",'ส่วนที่ 4'!CF:CF))/B148</f>
        <v>#DIV/0!</v>
      </c>
      <c r="G148" s="56" t="e">
        <f>(SUMIF('ส่วนที่ 4'!Q:Q,"5",'ส่วนที่ 4'!U:U)+SUMIF('ส่วนที่ 4'!AG:AG,"5",'ส่วนที่ 4'!AK:AK)+SUMIF('ส่วนที่ 4'!AW:AW,"5",'ส่วนที่ 4'!BA:BA)+SUMIF('ส่วนที่ 4'!BM:BM,"5",'ส่วนที่ 4'!BQ:BQ)+SUMIF('ส่วนที่ 4'!CC:CC,"5",'ส่วนที่ 4'!CG:CG))/B148</f>
        <v>#DIV/0!</v>
      </c>
      <c r="H148" s="56" t="e">
        <f>(SUMIF('ส่วนที่ 4'!Q:Q,"5",'ส่วนที่ 4'!V:V)+SUMIF('ส่วนที่ 4'!AG:AG,"5",'ส่วนที่ 4'!AL:AL)+SUMIF('ส่วนที่ 4'!AW:AW,"5",'ส่วนที่ 4'!BB:BB)+SUMIF('ส่วนที่ 4'!BM:BM,"5",'ส่วนที่ 4'!BR:BR)+SUMIF('ส่วนที่ 4'!CC:CC,"5",'ส่วนที่ 4'!CH:CH))/B148</f>
        <v>#DIV/0!</v>
      </c>
      <c r="I148" s="56" t="e">
        <f>(SUMIF('ส่วนที่ 4'!Q:Q,"5",'ส่วนที่ 4'!W:W)+SUMIF('ส่วนที่ 4'!AG:AG,"5",'ส่วนที่ 4'!AM:AM)+SUMIF('ส่วนที่ 4'!AW:AW,"5",'ส่วนที่ 4'!BC:BC)+SUMIF('ส่วนที่ 4'!BM:BM,"5",'ส่วนที่ 4'!BS:BS)+SUMIF('ส่วนที่ 4'!CC:CC,"5",'ส่วนที่ 4'!CI:CI))/B148</f>
        <v>#DIV/0!</v>
      </c>
      <c r="J148" s="56" t="e">
        <f>(SUMIF('ส่วนที่ 4'!Q:Q,"5",'ส่วนที่ 4'!X:X)+SUMIF('ส่วนที่ 4'!AG:AG,"5",'ส่วนที่ 4'!AN:AN)+SUMIF('ส่วนที่ 4'!AW:AW,"5",'ส่วนที่ 4'!BD:BD)+SUMIF('ส่วนที่ 4'!BM:BM,"5",'ส่วนที่ 4'!BT:BT)+SUMIF('ส่วนที่ 4'!CC:CC,"5",'ส่วนที่ 4'!CJ:CJ))/B148</f>
        <v>#DIV/0!</v>
      </c>
      <c r="K148" s="56" t="e">
        <f t="shared" si="24"/>
        <v>#DIV/0!</v>
      </c>
      <c r="L148" s="56" t="e">
        <f>(SUMIF('ส่วนที่ 4'!Q:Q,"5",'ส่วนที่ 4'!Y:Y)+SUMIF('ส่วนที่ 4'!AG:AG,"5",'ส่วนที่ 4'!AO:AO)+SUMIF('ส่วนที่ 4'!AW:AW,"5",'ส่วนที่ 4'!BE:BE)+SUMIF('ส่วนที่ 4'!BM:BM,"5",'ส่วนที่ 4'!BU:BU)+SUMIF('ส่วนที่ 4'!CC:CC,"5",'ส่วนที่ 4'!CK:CK))/B148</f>
        <v>#DIV/0!</v>
      </c>
      <c r="M148" s="56" t="e">
        <f>(SUMIF('ส่วนที่ 4'!Q:Q,"5",'ส่วนที่ 4'!Z:Z)+SUMIF('ส่วนที่ 4'!AG:AG,"5",'ส่วนที่ 4'!AP:AP)+SUMIF('ส่วนที่ 4'!AW:AW,"5",'ส่วนที่ 4'!BF:BF)+SUMIF('ส่วนที่ 4'!BM:BM,"5",'ส่วนที่ 4'!BV:BV)+SUMIF('ส่วนที่ 4'!CC:CC,"5",'ส่วนที่ 4'!CL:CL))/B148</f>
        <v>#DIV/0!</v>
      </c>
      <c r="N148" s="56" t="e">
        <f>(SUMIF('ส่วนที่ 4'!Q:Q,"5",'ส่วนที่ 4'!AA:AA)+SUMIF('ส่วนที่ 4'!AG:AG,"5",'ส่วนที่ 4'!AQ:AQ)+SUMIF('ส่วนที่ 4'!AW:AW,"5",'ส่วนที่ 4'!BG:BG)+SUMIF('ส่วนที่ 4'!BM:BM,"5",'ส่วนที่ 4'!BW:BW)+SUMIF('ส่วนที่ 4'!CC:CC,"5",'ส่วนที่ 4'!CM:CM))/B148</f>
        <v>#DIV/0!</v>
      </c>
      <c r="O148" s="56" t="e">
        <f>(SUMIF('ส่วนที่ 4'!Q:Q,"5",'ส่วนที่ 4'!AB:AB)+SUMIF('ส่วนที่ 4'!AG:AG,"5",'ส่วนที่ 4'!AR:AR)+SUMIF('ส่วนที่ 4'!AW:AW,"5",'ส่วนที่ 4'!BH:BH)+SUMIF('ส่วนที่ 4'!BM:BM,"5",'ส่วนที่ 4'!BX:BX)+SUMIF('ส่วนที่ 4'!CC:CC,"5",'ส่วนที่ 4'!CN:CN))/B148</f>
        <v>#DIV/0!</v>
      </c>
      <c r="P148" s="56" t="e">
        <f>(SUMIF('ส่วนที่ 4'!Q:Q,"5",'ส่วนที่ 4'!AC:AC)+SUMIF('ส่วนที่ 4'!AG:AG,"5",'ส่วนที่ 4'!AS:AS)+SUMIF('ส่วนที่ 4'!AW:AW,"5",'ส่วนที่ 4'!BI:BI)+SUMIF('ส่วนที่ 4'!BM:BM,"5",'ส่วนที่ 4'!BY:BY)+SUMIF('ส่วนที่ 4'!CC:CC,"5",'ส่วนที่ 4'!CO:CO))/B148</f>
        <v>#DIV/0!</v>
      </c>
      <c r="Q148" s="56" t="e">
        <f>(SUMIF('ส่วนที่ 4'!Q:Q,"5",'ส่วนที่ 4'!AD:AD)+SUMIF('ส่วนที่ 4'!AG:AG,"5",'ส่วนที่ 4'!AT:AT)+SUMIF('ส่วนที่ 4'!AW:AW,"5",'ส่วนที่ 4'!BJ:BJ)+SUMIF('ส่วนที่ 4'!BM:BM,"5",'ส่วนที่ 4'!BZ:BZ)+SUMIF('ส่วนที่ 4'!CC:CC,"5",'ส่วนที่ 4'!CP:CP))/B148</f>
        <v>#DIV/0!</v>
      </c>
      <c r="R148" s="56" t="e">
        <f>(SUMIF('ส่วนที่ 4'!Q:Q,"5",'ส่วนที่ 4'!AE:AE)+SUMIF('ส่วนที่ 4'!AG:AG,"5",'ส่วนที่ 4'!AU:AU)+SUMIF('ส่วนที่ 4'!AW:AW,"5",'ส่วนที่ 4'!BK:BK)+SUMIF('ส่วนที่ 4'!BM:BM,"5",'ส่วนที่ 4'!CA:CA)+SUMIF('ส่วนที่ 4'!CC:CC,"5",'ส่วนที่ 4'!CQ:CQ))/B148</f>
        <v>#DIV/0!</v>
      </c>
      <c r="S148" s="56" t="e">
        <f>(SUMIF('ส่วนที่ 4'!Q:Q,"5",'ส่วนที่ 4'!AF:AF)+SUMIF('ส่วนที่ 4'!AG:AG,"5",'ส่วนที่ 4'!AV:AV)+SUMIF('ส่วนที่ 4'!AW:AW,"5",'ส่วนที่ 4'!BL:BL)+SUMIF('ส่วนที่ 4'!BM:BM,"5",'ส่วนที่ 4'!CB:CB)+SUMIF('ส่วนที่ 4'!CC:CC,"5",'ส่วนที่ 4'!CR:CR))/B148</f>
        <v>#DIV/0!</v>
      </c>
      <c r="T148" s="233" t="e">
        <f t="shared" si="25"/>
        <v>#DIV/0!</v>
      </c>
    </row>
    <row r="149" spans="1:20" x14ac:dyDescent="0.3">
      <c r="A149" s="234" t="s">
        <v>38</v>
      </c>
      <c r="B149" s="235">
        <f>COUNTIF('ส่วนที่ 4'!B:B,"6")+COUNTIF('ส่วนที่ 4'!E:E,"6")+COUNTIF('ส่วนที่ 4'!H:H,"6")+COUNTIF('ส่วนที่ 4'!K:K,"6")+COUNTIF('ส่วนที่ 4'!N:N,"6")</f>
        <v>0</v>
      </c>
      <c r="C149" s="236" t="e">
        <f>(B149*100)/C1</f>
        <v>#DIV/0!</v>
      </c>
      <c r="D149" s="236" t="e">
        <f>(SUMIF('ส่วนที่ 4'!Q:Q,"6",'ส่วนที่ 4'!R:R)+SUMIF('ส่วนที่ 4'!AG:AG,"6",'ส่วนที่ 4'!AH:AH)+SUMIF('ส่วนที่ 4'!AW:AW,"6",'ส่วนที่ 4'!AX:AX)+SUMIF('ส่วนที่ 4'!BM:BM,"6",'ส่วนที่ 4'!BN:BN)+SUMIF('ส่วนที่ 4'!CC:CC,"6",'ส่วนที่ 4'!CD:CD))/B149</f>
        <v>#DIV/0!</v>
      </c>
      <c r="E149" s="236" t="e">
        <f>(SUMIF('ส่วนที่ 4'!Q:Q,"6",'ส่วนที่ 4'!S:S)+SUMIF('ส่วนที่ 4'!AG:AG,"6",'ส่วนที่ 4'!AI:AI)+SUMIF('ส่วนที่ 4'!AW:AW,"6",'ส่วนที่ 4'!AY:AY)+SUMIF('ส่วนที่ 4'!BM:BM,"6",'ส่วนที่ 4'!BO:BO)+SUMIF('ส่วนที่ 4'!CC:CC,"6",'ส่วนที่ 4'!CE:CE))/B149</f>
        <v>#DIV/0!</v>
      </c>
      <c r="F149" s="236" t="e">
        <f>(SUMIF('ส่วนที่ 4'!Q:Q,"6",'ส่วนที่ 4'!T:T)+SUMIF('ส่วนที่ 4'!AG:AG,"6",'ส่วนที่ 4'!AJ:AJ)+SUMIF('ส่วนที่ 4'!AW:AW,"6",'ส่วนที่ 4'!AZ:AZ)+SUMIF('ส่วนที่ 4'!BM:BM,"6",'ส่วนที่ 4'!BP:BP)+SUMIF('ส่วนที่ 4'!CC:CC,"6",'ส่วนที่ 4'!CF:CF))/B149</f>
        <v>#DIV/0!</v>
      </c>
      <c r="G149" s="236" t="e">
        <f>(SUMIF('ส่วนที่ 4'!Q:Q,"6",'ส่วนที่ 4'!U:U)+SUMIF('ส่วนที่ 4'!AG:AG,"6",'ส่วนที่ 4'!AK:AK)+SUMIF('ส่วนที่ 4'!AW:AW,"6",'ส่วนที่ 4'!BA:BA)+SUMIF('ส่วนที่ 4'!BM:BM,"6",'ส่วนที่ 4'!BQ:BQ)+SUMIF('ส่วนที่ 4'!CC:CC,"6",'ส่วนที่ 4'!CG:CG))/B149</f>
        <v>#DIV/0!</v>
      </c>
      <c r="H149" s="236" t="e">
        <f>(SUMIF('ส่วนที่ 4'!Q:Q,"6",'ส่วนที่ 4'!V:V)+SUMIF('ส่วนที่ 4'!AG:AG,"6",'ส่วนที่ 4'!AL:AL)+SUMIF('ส่วนที่ 4'!AW:AW,"6",'ส่วนที่ 4'!BB:BB)+SUMIF('ส่วนที่ 4'!BM:BM,"6",'ส่วนที่ 4'!BR:BR)+SUMIF('ส่วนที่ 4'!CC:CC,"6",'ส่วนที่ 4'!CH:CH))/B149</f>
        <v>#DIV/0!</v>
      </c>
      <c r="I149" s="236" t="e">
        <f>(SUMIF('ส่วนที่ 4'!Q:Q,"6",'ส่วนที่ 4'!W:W)+SUMIF('ส่วนที่ 4'!AG:AG,"6",'ส่วนที่ 4'!AM:AM)+SUMIF('ส่วนที่ 4'!AW:AW,"6",'ส่วนที่ 4'!BC:BC)+SUMIF('ส่วนที่ 4'!BM:BM,"6",'ส่วนที่ 4'!BS:BS)+SUMIF('ส่วนที่ 4'!CC:CC,"6",'ส่วนที่ 4'!CI:CI))/B149</f>
        <v>#DIV/0!</v>
      </c>
      <c r="J149" s="236" t="e">
        <f>(SUMIF('ส่วนที่ 4'!Q:Q,"6",'ส่วนที่ 4'!X:X)+SUMIF('ส่วนที่ 4'!AG:AG,"6",'ส่วนที่ 4'!AN:AN)+SUMIF('ส่วนที่ 4'!AW:AW,"6",'ส่วนที่ 4'!BD:BD)+SUMIF('ส่วนที่ 4'!BM:BM,"6",'ส่วนที่ 4'!BT:BT)+SUMIF('ส่วนที่ 4'!CC:CC,"6",'ส่วนที่ 4'!CJ:CJ))/B149</f>
        <v>#DIV/0!</v>
      </c>
      <c r="K149" s="236" t="e">
        <f t="shared" si="24"/>
        <v>#DIV/0!</v>
      </c>
      <c r="L149" s="236" t="e">
        <f>(SUMIF('ส่วนที่ 4'!Q:Q,"6",'ส่วนที่ 4'!Y:Y)+SUMIF('ส่วนที่ 4'!AG:AG,"6",'ส่วนที่ 4'!AO:AO)+SUMIF('ส่วนที่ 4'!AW:AW,"6",'ส่วนที่ 4'!BE:BE)+SUMIF('ส่วนที่ 4'!BM:BM,"6",'ส่วนที่ 4'!BU:BU)+SUMIF('ส่วนที่ 4'!CC:CC,"6",'ส่วนที่ 4'!CK:CK))/B149</f>
        <v>#DIV/0!</v>
      </c>
      <c r="M149" s="236" t="e">
        <f>(SUMIF('ส่วนที่ 4'!Q:Q,"6",'ส่วนที่ 4'!Z:Z)+SUMIF('ส่วนที่ 4'!AG:AG,"6",'ส่วนที่ 4'!AP:AP)+SUMIF('ส่วนที่ 4'!AW:AW,"6",'ส่วนที่ 4'!BF:BF)+SUMIF('ส่วนที่ 4'!BM:BM,"6",'ส่วนที่ 4'!BV:BV)+SUMIF('ส่วนที่ 4'!CC:CC,"6",'ส่วนที่ 4'!CL:CL))/B149</f>
        <v>#DIV/0!</v>
      </c>
      <c r="N149" s="236" t="e">
        <f>(SUMIF('ส่วนที่ 4'!Q:Q,"6",'ส่วนที่ 4'!AA:AA)+SUMIF('ส่วนที่ 4'!AG:AG,"6",'ส่วนที่ 4'!AQ:AQ)+SUMIF('ส่วนที่ 4'!AW:AW,"6",'ส่วนที่ 4'!BG:BG)+SUMIF('ส่วนที่ 4'!BM:BM,"6",'ส่วนที่ 4'!BW:BW)+SUMIF('ส่วนที่ 4'!CC:CC,"6",'ส่วนที่ 4'!CM:CM))/B149</f>
        <v>#DIV/0!</v>
      </c>
      <c r="O149" s="236" t="e">
        <f>(SUMIF('ส่วนที่ 4'!Q:Q,"6",'ส่วนที่ 4'!AB:AB)+SUMIF('ส่วนที่ 4'!AG:AG,"6",'ส่วนที่ 4'!AR:AR)+SUMIF('ส่วนที่ 4'!AW:AW,"6",'ส่วนที่ 4'!BH:BH)+SUMIF('ส่วนที่ 4'!BM:BM,"6",'ส่วนที่ 4'!BX:BX)+SUMIF('ส่วนที่ 4'!CC:CC,"6",'ส่วนที่ 4'!CN:CN))/B149</f>
        <v>#DIV/0!</v>
      </c>
      <c r="P149" s="236" t="e">
        <f>(SUMIF('ส่วนที่ 4'!Q:Q,"6",'ส่วนที่ 4'!AC:AC)+SUMIF('ส่วนที่ 4'!AG:AG,"6",'ส่วนที่ 4'!AS:AS)+SUMIF('ส่วนที่ 4'!AW:AW,"6",'ส่วนที่ 4'!BI:BI)+SUMIF('ส่วนที่ 4'!BM:BM,"6",'ส่วนที่ 4'!BY:BY)+SUMIF('ส่วนที่ 4'!CC:CC,"6",'ส่วนที่ 4'!CO:CO))/B149</f>
        <v>#DIV/0!</v>
      </c>
      <c r="Q149" s="236" t="e">
        <f>(SUMIF('ส่วนที่ 4'!Q:Q,"6",'ส่วนที่ 4'!AD:AD)+SUMIF('ส่วนที่ 4'!AG:AG,"6",'ส่วนที่ 4'!AT:AT)+SUMIF('ส่วนที่ 4'!AW:AW,"6",'ส่วนที่ 4'!BJ:BJ)+SUMIF('ส่วนที่ 4'!BM:BM,"6",'ส่วนที่ 4'!BZ:BZ)+SUMIF('ส่วนที่ 4'!CC:CC,"6",'ส่วนที่ 4'!CP:CP))/B149</f>
        <v>#DIV/0!</v>
      </c>
      <c r="R149" s="236" t="e">
        <f>(SUMIF('ส่วนที่ 4'!Q:Q,"6",'ส่วนที่ 4'!AE:AE)+SUMIF('ส่วนที่ 4'!AG:AG,"6",'ส่วนที่ 4'!AU:AU)+SUMIF('ส่วนที่ 4'!AW:AW,"6",'ส่วนที่ 4'!BK:BK)+SUMIF('ส่วนที่ 4'!BM:BM,"6",'ส่วนที่ 4'!CA:CA)+SUMIF('ส่วนที่ 4'!CC:CC,"6",'ส่วนที่ 4'!CQ:CQ))/B149</f>
        <v>#DIV/0!</v>
      </c>
      <c r="S149" s="236" t="e">
        <f>(SUMIF('ส่วนที่ 4'!Q:Q,"6",'ส่วนที่ 4'!AF:AF)+SUMIF('ส่วนที่ 4'!AG:AG,"6",'ส่วนที่ 4'!AV:AV)+SUMIF('ส่วนที่ 4'!AW:AW,"6",'ส่วนที่ 4'!BL:BL)+SUMIF('ส่วนที่ 4'!BM:BM,"6",'ส่วนที่ 4'!CB:CB)+SUMIF('ส่วนที่ 4'!CC:CC,"6",'ส่วนที่ 4'!CR:CR))/B149</f>
        <v>#DIV/0!</v>
      </c>
      <c r="T149" s="237" t="e">
        <f t="shared" si="25"/>
        <v>#DIV/0!</v>
      </c>
    </row>
    <row r="150" spans="1:20" x14ac:dyDescent="0.3">
      <c r="A150" s="232" t="s">
        <v>84</v>
      </c>
      <c r="B150" s="55">
        <f>COUNTIF('ส่วนที่ 4'!B:B,"7")+COUNTIF('ส่วนที่ 4'!E:E,"7")+COUNTIF('ส่วนที่ 4'!H:H,"7")+COUNTIF('ส่วนที่ 4'!K:K,"7")+COUNTIF('ส่วนที่ 4'!N:N,"7")</f>
        <v>0</v>
      </c>
      <c r="C150" s="56" t="e">
        <f>(B150*100)/C1</f>
        <v>#DIV/0!</v>
      </c>
      <c r="D150" s="56" t="e">
        <f>(SUMIF('ส่วนที่ 4'!Q:Q,"7",'ส่วนที่ 4'!R:R)+SUMIF('ส่วนที่ 4'!AG:AG,"7",'ส่วนที่ 4'!AH:AH)+SUMIF('ส่วนที่ 4'!AW:AW,"7",'ส่วนที่ 4'!AX:AX)+SUMIF('ส่วนที่ 4'!BM:BM,"7",'ส่วนที่ 4'!BN:BN)+SUMIF('ส่วนที่ 4'!CC:CC,"7",'ส่วนที่ 4'!CD:CD))/B150</f>
        <v>#DIV/0!</v>
      </c>
      <c r="E150" s="56" t="e">
        <f>(SUMIF('ส่วนที่ 4'!Q:Q,"7",'ส่วนที่ 4'!S:S)+SUMIF('ส่วนที่ 4'!AG:AG,"7",'ส่วนที่ 4'!AI:AI)+SUMIF('ส่วนที่ 4'!AW:AW,"7",'ส่วนที่ 4'!AY:AY)+SUMIF('ส่วนที่ 4'!BM:BM,"7",'ส่วนที่ 4'!BO:BO)+SUMIF('ส่วนที่ 4'!CC:CC,"7",'ส่วนที่ 4'!CE:CE))/B150</f>
        <v>#DIV/0!</v>
      </c>
      <c r="F150" s="56" t="e">
        <f>(SUMIF('ส่วนที่ 4'!Q:Q,"7",'ส่วนที่ 4'!T:T)+SUMIF('ส่วนที่ 4'!AG:AG,"7",'ส่วนที่ 4'!AJ:AJ)+SUMIF('ส่วนที่ 4'!AW:AW,"7",'ส่วนที่ 4'!AZ:AZ)+SUMIF('ส่วนที่ 4'!BM:BM,"7",'ส่วนที่ 4'!BP:BP)+SUMIF('ส่วนที่ 4'!CC:CC,"7",'ส่วนที่ 4'!CF:CF))/B150</f>
        <v>#DIV/0!</v>
      </c>
      <c r="G150" s="56" t="e">
        <f>(SUMIF('ส่วนที่ 4'!Q:Q,"7",'ส่วนที่ 4'!U:U)+SUMIF('ส่วนที่ 4'!AG:AG,"7",'ส่วนที่ 4'!AK:AK)+SUMIF('ส่วนที่ 4'!AW:AW,"7",'ส่วนที่ 4'!BA:BA)+SUMIF('ส่วนที่ 4'!BM:BM,"7",'ส่วนที่ 4'!BQ:BQ)+SUMIF('ส่วนที่ 4'!CC:CC,"7",'ส่วนที่ 4'!CG:CG))/B150</f>
        <v>#DIV/0!</v>
      </c>
      <c r="H150" s="56" t="e">
        <f>(SUMIF('ส่วนที่ 4'!Q:Q,"7",'ส่วนที่ 4'!V:V)+SUMIF('ส่วนที่ 4'!AG:AG,"7",'ส่วนที่ 4'!AL:AL)+SUMIF('ส่วนที่ 4'!AW:AW,"7",'ส่วนที่ 4'!BB:BB)+SUMIF('ส่วนที่ 4'!BM:BM,"7",'ส่วนที่ 4'!BR:BR)+SUMIF('ส่วนที่ 4'!CC:CC,"7",'ส่วนที่ 4'!CH:CH))/B150</f>
        <v>#DIV/0!</v>
      </c>
      <c r="I150" s="56" t="e">
        <f>(SUMIF('ส่วนที่ 4'!Q:Q,"7",'ส่วนที่ 4'!W:W)+SUMIF('ส่วนที่ 4'!AG:AG,"7",'ส่วนที่ 4'!AM:AM)+SUMIF('ส่วนที่ 4'!AW:AW,"7",'ส่วนที่ 4'!BC:BC)+SUMIF('ส่วนที่ 4'!BM:BM,"7",'ส่วนที่ 4'!BS:BS)+SUMIF('ส่วนที่ 4'!CC:CC,"7",'ส่วนที่ 4'!CI:CI))/B150</f>
        <v>#DIV/0!</v>
      </c>
      <c r="J150" s="56" t="e">
        <f>(SUMIF('ส่วนที่ 4'!Q:Q,"7",'ส่วนที่ 4'!X:X)+SUMIF('ส่วนที่ 4'!AG:AG,"7",'ส่วนที่ 4'!AN:AN)+SUMIF('ส่วนที่ 4'!AW:AW,"7",'ส่วนที่ 4'!BD:BD)+SUMIF('ส่วนที่ 4'!BM:BM,"7",'ส่วนที่ 4'!BT:BT)+SUMIF('ส่วนที่ 4'!CC:CC,"7",'ส่วนที่ 4'!CJ:CJ))/B150</f>
        <v>#DIV/0!</v>
      </c>
      <c r="K150" s="56" t="e">
        <f t="shared" si="24"/>
        <v>#DIV/0!</v>
      </c>
      <c r="L150" s="56" t="e">
        <f>(SUMIF('ส่วนที่ 4'!Q:Q,"7",'ส่วนที่ 4'!Y:Y)+SUMIF('ส่วนที่ 4'!AG:AG,"7",'ส่วนที่ 4'!AO:AO)+SUMIF('ส่วนที่ 4'!AW:AW,"7",'ส่วนที่ 4'!BE:BE)+SUMIF('ส่วนที่ 4'!BM:BM,"7",'ส่วนที่ 4'!BU:BU)+SUMIF('ส่วนที่ 4'!CC:CC,"7",'ส่วนที่ 4'!CK:CK))/B150</f>
        <v>#DIV/0!</v>
      </c>
      <c r="M150" s="56" t="e">
        <f>(SUMIF('ส่วนที่ 4'!Q:Q,"7",'ส่วนที่ 4'!Z:Z)+SUMIF('ส่วนที่ 4'!AG:AG,"7",'ส่วนที่ 4'!AP:AP)+SUMIF('ส่วนที่ 4'!AW:AW,"7",'ส่วนที่ 4'!BF:BF)+SUMIF('ส่วนที่ 4'!BM:BM,"7",'ส่วนที่ 4'!BV:BV)+SUMIF('ส่วนที่ 4'!CC:CC,"7",'ส่วนที่ 4'!CL:CL))/B150</f>
        <v>#DIV/0!</v>
      </c>
      <c r="N150" s="56" t="e">
        <f>(SUMIF('ส่วนที่ 4'!Q:Q,"7",'ส่วนที่ 4'!AA:AA)+SUMIF('ส่วนที่ 4'!AG:AG,"7",'ส่วนที่ 4'!AQ:AQ)+SUMIF('ส่วนที่ 4'!AW:AW,"7",'ส่วนที่ 4'!BG:BG)+SUMIF('ส่วนที่ 4'!BM:BM,"7",'ส่วนที่ 4'!BW:BW)+SUMIF('ส่วนที่ 4'!CC:CC,"7",'ส่วนที่ 4'!CM:CM))/B150</f>
        <v>#DIV/0!</v>
      </c>
      <c r="O150" s="56" t="e">
        <f>(SUMIF('ส่วนที่ 4'!Q:Q,"7",'ส่วนที่ 4'!AB:AB)+SUMIF('ส่วนที่ 4'!AG:AG,"7",'ส่วนที่ 4'!AR:AR)+SUMIF('ส่วนที่ 4'!AW:AW,"7",'ส่วนที่ 4'!BH:BH)+SUMIF('ส่วนที่ 4'!BM:BM,"7",'ส่วนที่ 4'!BX:BX)+SUMIF('ส่วนที่ 4'!CC:CC,"7",'ส่วนที่ 4'!CN:CN))/B150</f>
        <v>#DIV/0!</v>
      </c>
      <c r="P150" s="56" t="e">
        <f>(SUMIF('ส่วนที่ 4'!Q:Q,"7",'ส่วนที่ 4'!AC:AC)+SUMIF('ส่วนที่ 4'!AG:AG,"7",'ส่วนที่ 4'!AS:AS)+SUMIF('ส่วนที่ 4'!AW:AW,"7",'ส่วนที่ 4'!BI:BI)+SUMIF('ส่วนที่ 4'!BM:BM,"7",'ส่วนที่ 4'!BY:BY)+SUMIF('ส่วนที่ 4'!CC:CC,"7",'ส่วนที่ 4'!CO:CO))/B150</f>
        <v>#DIV/0!</v>
      </c>
      <c r="Q150" s="56" t="e">
        <f>(SUMIF('ส่วนที่ 4'!Q:Q,"7",'ส่วนที่ 4'!AD:AD)+SUMIF('ส่วนที่ 4'!AG:AG,"7",'ส่วนที่ 4'!AT:AT)+SUMIF('ส่วนที่ 4'!AW:AW,"7",'ส่วนที่ 4'!BJ:BJ)+SUMIF('ส่วนที่ 4'!BM:BM,"7",'ส่วนที่ 4'!BZ:BZ)+SUMIF('ส่วนที่ 4'!CC:CC,"7",'ส่วนที่ 4'!CP:CP))/B150</f>
        <v>#DIV/0!</v>
      </c>
      <c r="R150" s="56" t="e">
        <f>(SUMIF('ส่วนที่ 4'!Q:Q,"7",'ส่วนที่ 4'!AE:AE)+SUMIF('ส่วนที่ 4'!AG:AG,"7",'ส่วนที่ 4'!AU:AU)+SUMIF('ส่วนที่ 4'!AW:AW,"7",'ส่วนที่ 4'!BK:BK)+SUMIF('ส่วนที่ 4'!BM:BM,"7",'ส่วนที่ 4'!CA:CA)+SUMIF('ส่วนที่ 4'!CC:CC,"7",'ส่วนที่ 4'!CQ:CQ))/B150</f>
        <v>#DIV/0!</v>
      </c>
      <c r="S150" s="56" t="e">
        <f>(SUMIF('ส่วนที่ 4'!Q:Q,"7",'ส่วนที่ 4'!AF:AF)+SUMIF('ส่วนที่ 4'!AG:AG,"7",'ส่วนที่ 4'!AV:AV)+SUMIF('ส่วนที่ 4'!AW:AW,"7",'ส่วนที่ 4'!BL:BL)+SUMIF('ส่วนที่ 4'!BM:BM,"7",'ส่วนที่ 4'!CB:CB)+SUMIF('ส่วนที่ 4'!CC:CC,"7",'ส่วนที่ 4'!CR:CR))/B150</f>
        <v>#DIV/0!</v>
      </c>
      <c r="T150" s="233" t="e">
        <f t="shared" si="25"/>
        <v>#DIV/0!</v>
      </c>
    </row>
    <row r="151" spans="1:20" x14ac:dyDescent="0.3">
      <c r="A151" s="234" t="s">
        <v>39</v>
      </c>
      <c r="B151" s="235">
        <f>COUNTIF('ส่วนที่ 4'!B:B,"8")+COUNTIF('ส่วนที่ 4'!E:E,"8")+COUNTIF('ส่วนที่ 4'!H:H,"8")+COUNTIF('ส่วนที่ 4'!K:K,"8")+COUNTIF('ส่วนที่ 4'!N:N,"8")</f>
        <v>0</v>
      </c>
      <c r="C151" s="236" t="e">
        <f>(B151*100)/C1</f>
        <v>#DIV/0!</v>
      </c>
      <c r="D151" s="236" t="e">
        <f>(SUMIF('ส่วนที่ 4'!Q:Q,"8",'ส่วนที่ 4'!R:R)+SUMIF('ส่วนที่ 4'!AG:AG,"8",'ส่วนที่ 4'!AH:AH)+SUMIF('ส่วนที่ 4'!AW:AW,"8",'ส่วนที่ 4'!AX:AX)+SUMIF('ส่วนที่ 4'!BM:BM,"8",'ส่วนที่ 4'!BN:BN)+SUMIF('ส่วนที่ 4'!CC:CC,"8",'ส่วนที่ 4'!CD:CD))/B151</f>
        <v>#DIV/0!</v>
      </c>
      <c r="E151" s="236" t="e">
        <f>(SUMIF('ส่วนที่ 4'!Q:Q,"8",'ส่วนที่ 4'!S:S)+SUMIF('ส่วนที่ 4'!AG:AG,"8",'ส่วนที่ 4'!AI:AI)+SUMIF('ส่วนที่ 4'!AW:AW,"8",'ส่วนที่ 4'!AY:AY)+SUMIF('ส่วนที่ 4'!BM:BM,"8",'ส่วนที่ 4'!BO:BO)+SUMIF('ส่วนที่ 4'!CC:CC,"8",'ส่วนที่ 4'!CE:CE))/B151</f>
        <v>#DIV/0!</v>
      </c>
      <c r="F151" s="236" t="e">
        <f>(SUMIF('ส่วนที่ 4'!Q:Q,"8",'ส่วนที่ 4'!T:T)+SUMIF('ส่วนที่ 4'!AG:AG,"8",'ส่วนที่ 4'!AJ:AJ)+SUMIF('ส่วนที่ 4'!AW:AW,"8",'ส่วนที่ 4'!AZ:AZ)+SUMIF('ส่วนที่ 4'!BM:BM,"8",'ส่วนที่ 4'!BP:BP)+SUMIF('ส่วนที่ 4'!CC:CC,"8",'ส่วนที่ 4'!CF:CF))/B151</f>
        <v>#DIV/0!</v>
      </c>
      <c r="G151" s="236" t="e">
        <f>(SUMIF('ส่วนที่ 4'!Q:Q,"8",'ส่วนที่ 4'!U:U)+SUMIF('ส่วนที่ 4'!AG:AG,"8",'ส่วนที่ 4'!AK:AK)+SUMIF('ส่วนที่ 4'!AW:AW,"8",'ส่วนที่ 4'!BA:BA)+SUMIF('ส่วนที่ 4'!BM:BM,"8",'ส่วนที่ 4'!BQ:BQ)+SUMIF('ส่วนที่ 4'!CC:CC,"8",'ส่วนที่ 4'!CG:CG))/B151</f>
        <v>#DIV/0!</v>
      </c>
      <c r="H151" s="236" t="e">
        <f>(SUMIF('ส่วนที่ 4'!Q:Q,"8",'ส่วนที่ 4'!V:V)+SUMIF('ส่วนที่ 4'!AG:AG,"8",'ส่วนที่ 4'!AL:AL)+SUMIF('ส่วนที่ 4'!AW:AW,"8",'ส่วนที่ 4'!BB:BB)+SUMIF('ส่วนที่ 4'!BM:BM,"8",'ส่วนที่ 4'!BR:BR)+SUMIF('ส่วนที่ 4'!CC:CC,"8",'ส่วนที่ 4'!CH:CH))/B151</f>
        <v>#DIV/0!</v>
      </c>
      <c r="I151" s="236" t="e">
        <f>(SUMIF('ส่วนที่ 4'!Q:Q,"8",'ส่วนที่ 4'!W:W)+SUMIF('ส่วนที่ 4'!AG:AG,"8",'ส่วนที่ 4'!AM:AM)+SUMIF('ส่วนที่ 4'!AW:AW,"8",'ส่วนที่ 4'!BC:BC)+SUMIF('ส่วนที่ 4'!BM:BM,"8",'ส่วนที่ 4'!BS:BS)+SUMIF('ส่วนที่ 4'!CC:CC,"8",'ส่วนที่ 4'!CI:CI))/B151</f>
        <v>#DIV/0!</v>
      </c>
      <c r="J151" s="236" t="e">
        <f>(SUMIF('ส่วนที่ 4'!Q:Q,"8",'ส่วนที่ 4'!X:X)+SUMIF('ส่วนที่ 4'!AG:AG,"8",'ส่วนที่ 4'!AN:AN)+SUMIF('ส่วนที่ 4'!AW:AW,"8",'ส่วนที่ 4'!BD:BD)+SUMIF('ส่วนที่ 4'!BM:BM,"8",'ส่วนที่ 4'!BT:BT)+SUMIF('ส่วนที่ 4'!CC:CC,"8",'ส่วนที่ 4'!CJ:CJ))/B151</f>
        <v>#DIV/0!</v>
      </c>
      <c r="K151" s="236" t="e">
        <f t="shared" si="24"/>
        <v>#DIV/0!</v>
      </c>
      <c r="L151" s="236" t="e">
        <f>(SUMIF('ส่วนที่ 4'!Q:Q,"8",'ส่วนที่ 4'!Y:Y)+SUMIF('ส่วนที่ 4'!AG:AG,"8",'ส่วนที่ 4'!AO:AO)+SUMIF('ส่วนที่ 4'!AW:AW,"8",'ส่วนที่ 4'!BE:BE)+SUMIF('ส่วนที่ 4'!BM:BM,"8",'ส่วนที่ 4'!BU:BU)+SUMIF('ส่วนที่ 4'!CC:CC,"8",'ส่วนที่ 4'!CK:CK))/B151</f>
        <v>#DIV/0!</v>
      </c>
      <c r="M151" s="236" t="e">
        <f>(SUMIF('ส่วนที่ 4'!Q:Q,"8",'ส่วนที่ 4'!Z:Z)+SUMIF('ส่วนที่ 4'!AG:AG,"8",'ส่วนที่ 4'!AP:AP)+SUMIF('ส่วนที่ 4'!AW:AW,"8",'ส่วนที่ 4'!BF:BF)+SUMIF('ส่วนที่ 4'!BM:BM,"8",'ส่วนที่ 4'!BV:BV)+SUMIF('ส่วนที่ 4'!CC:CC,"8",'ส่วนที่ 4'!CL:CL))/B151</f>
        <v>#DIV/0!</v>
      </c>
      <c r="N151" s="236" t="e">
        <f>(SUMIF('ส่วนที่ 4'!Q:Q,"8",'ส่วนที่ 4'!AA:AA)+SUMIF('ส่วนที่ 4'!AG:AG,"8",'ส่วนที่ 4'!AQ:AQ)+SUMIF('ส่วนที่ 4'!AW:AW,"8",'ส่วนที่ 4'!BG:BG)+SUMIF('ส่วนที่ 4'!BM:BM,"8",'ส่วนที่ 4'!BW:BW)+SUMIF('ส่วนที่ 4'!CC:CC,"8",'ส่วนที่ 4'!CM:CM))/B151</f>
        <v>#DIV/0!</v>
      </c>
      <c r="O151" s="236" t="e">
        <f>(SUMIF('ส่วนที่ 4'!Q:Q,"8",'ส่วนที่ 4'!AB:AB)+SUMIF('ส่วนที่ 4'!AG:AG,"8",'ส่วนที่ 4'!AR:AR)+SUMIF('ส่วนที่ 4'!AW:AW,"8",'ส่วนที่ 4'!BH:BH)+SUMIF('ส่วนที่ 4'!BM:BM,"8",'ส่วนที่ 4'!BX:BX)+SUMIF('ส่วนที่ 4'!CC:CC,"8",'ส่วนที่ 4'!CN:CN))/B151</f>
        <v>#DIV/0!</v>
      </c>
      <c r="P151" s="236" t="e">
        <f>(SUMIF('ส่วนที่ 4'!Q:Q,"8",'ส่วนที่ 4'!AC:AC)+SUMIF('ส่วนที่ 4'!AG:AG,"8",'ส่วนที่ 4'!AS:AS)+SUMIF('ส่วนที่ 4'!AW:AW,"8",'ส่วนที่ 4'!BI:BI)+SUMIF('ส่วนที่ 4'!BM:BM,"8",'ส่วนที่ 4'!BY:BY)+SUMIF('ส่วนที่ 4'!CC:CC,"8",'ส่วนที่ 4'!CO:CO))/B151</f>
        <v>#DIV/0!</v>
      </c>
      <c r="Q151" s="236" t="e">
        <f>(SUMIF('ส่วนที่ 4'!Q:Q,"8",'ส่วนที่ 4'!AD:AD)+SUMIF('ส่วนที่ 4'!AG:AG,"8",'ส่วนที่ 4'!AT:AT)+SUMIF('ส่วนที่ 4'!AW:AW,"8",'ส่วนที่ 4'!BJ:BJ)+SUMIF('ส่วนที่ 4'!BM:BM,"8",'ส่วนที่ 4'!BZ:BZ)+SUMIF('ส่วนที่ 4'!CC:CC,"8",'ส่วนที่ 4'!CP:CP))/B151</f>
        <v>#DIV/0!</v>
      </c>
      <c r="R151" s="236" t="e">
        <f>(SUMIF('ส่วนที่ 4'!Q:Q,"8",'ส่วนที่ 4'!AE:AE)+SUMIF('ส่วนที่ 4'!AG:AG,"8",'ส่วนที่ 4'!AU:AU)+SUMIF('ส่วนที่ 4'!AW:AW,"8",'ส่วนที่ 4'!BK:BK)+SUMIF('ส่วนที่ 4'!BM:BM,"8",'ส่วนที่ 4'!CA:CA)+SUMIF('ส่วนที่ 4'!CC:CC,"8",'ส่วนที่ 4'!CQ:CQ))/B151</f>
        <v>#DIV/0!</v>
      </c>
      <c r="S151" s="236" t="e">
        <f>(SUMIF('ส่วนที่ 4'!Q:Q,"8",'ส่วนที่ 4'!AF:AF)+SUMIF('ส่วนที่ 4'!AG:AG,"8",'ส่วนที่ 4'!AV:AV)+SUMIF('ส่วนที่ 4'!AW:AW,"8",'ส่วนที่ 4'!BL:BL)+SUMIF('ส่วนที่ 4'!BM:BM,"8",'ส่วนที่ 4'!CB:CB)+SUMIF('ส่วนที่ 4'!CC:CC,"8",'ส่วนที่ 4'!CR:CR))/B151</f>
        <v>#DIV/0!</v>
      </c>
      <c r="T151" s="237" t="e">
        <f t="shared" si="25"/>
        <v>#DIV/0!</v>
      </c>
    </row>
    <row r="152" spans="1:20" x14ac:dyDescent="0.3">
      <c r="A152" s="232" t="s">
        <v>40</v>
      </c>
      <c r="B152" s="55">
        <f>COUNTIF('ส่วนที่ 4'!B:B,"9")+COUNTIF('ส่วนที่ 4'!E:E,"9")+COUNTIF('ส่วนที่ 4'!H:H,"9")+COUNTIF('ส่วนที่ 4'!K:K,"9")+COUNTIF('ส่วนที่ 4'!N:N,"9")</f>
        <v>0</v>
      </c>
      <c r="C152" s="56" t="e">
        <f>(B152*100)/C1</f>
        <v>#DIV/0!</v>
      </c>
      <c r="D152" s="56" t="e">
        <f>(SUMIF('ส่วนที่ 4'!Q:Q,"9",'ส่วนที่ 4'!R:R)+SUMIF('ส่วนที่ 4'!AG:AG,"9",'ส่วนที่ 4'!AH:AH)+SUMIF('ส่วนที่ 4'!AW:AW,"9",'ส่วนที่ 4'!AX:AX)+SUMIF('ส่วนที่ 4'!BM:BM,"9",'ส่วนที่ 4'!BN:BN)+SUMIF('ส่วนที่ 4'!CC:CC,"9",'ส่วนที่ 4'!CD:CD))/B152</f>
        <v>#DIV/0!</v>
      </c>
      <c r="E152" s="56" t="e">
        <f>(SUMIF('ส่วนที่ 4'!Q:Q,"9",'ส่วนที่ 4'!S:S)+SUMIF('ส่วนที่ 4'!AG:AG,"9",'ส่วนที่ 4'!AI:AI)+SUMIF('ส่วนที่ 4'!AW:AW,"9",'ส่วนที่ 4'!AY:AY)+SUMIF('ส่วนที่ 4'!BM:BM,"9",'ส่วนที่ 4'!BO:BO)+SUMIF('ส่วนที่ 4'!CC:CC,"9",'ส่วนที่ 4'!CE:CE))/B152</f>
        <v>#DIV/0!</v>
      </c>
      <c r="F152" s="56" t="e">
        <f>(SUMIF('ส่วนที่ 4'!Q:Q,"9",'ส่วนที่ 4'!T:T)+SUMIF('ส่วนที่ 4'!AG:AG,"9",'ส่วนที่ 4'!AJ:AJ)+SUMIF('ส่วนที่ 4'!AW:AW,"9",'ส่วนที่ 4'!AZ:AZ)+SUMIF('ส่วนที่ 4'!BM:BM,"9",'ส่วนที่ 4'!BP:BP)+SUMIF('ส่วนที่ 4'!CC:CC,"9",'ส่วนที่ 4'!CF:CF))/B152</f>
        <v>#DIV/0!</v>
      </c>
      <c r="G152" s="56" t="e">
        <f>(SUMIF('ส่วนที่ 4'!Q:Q,"9",'ส่วนที่ 4'!U:U)+SUMIF('ส่วนที่ 4'!AG:AG,"9",'ส่วนที่ 4'!AK:AK)+SUMIF('ส่วนที่ 4'!AW:AW,"9",'ส่วนที่ 4'!BA:BA)+SUMIF('ส่วนที่ 4'!BM:BM,"9",'ส่วนที่ 4'!BQ:BQ)+SUMIF('ส่วนที่ 4'!CC:CC,"9",'ส่วนที่ 4'!CG:CG))/B152</f>
        <v>#DIV/0!</v>
      </c>
      <c r="H152" s="56" t="e">
        <f>(SUMIF('ส่วนที่ 4'!Q:Q,"9",'ส่วนที่ 4'!V:V)+SUMIF('ส่วนที่ 4'!AG:AG,"9",'ส่วนที่ 4'!AL:AL)+SUMIF('ส่วนที่ 4'!AW:AW,"9",'ส่วนที่ 4'!BB:BB)+SUMIF('ส่วนที่ 4'!BM:BM,"9",'ส่วนที่ 4'!BR:BR)+SUMIF('ส่วนที่ 4'!CC:CC,"9",'ส่วนที่ 4'!CH:CH))/B152</f>
        <v>#DIV/0!</v>
      </c>
      <c r="I152" s="56" t="e">
        <f>(SUMIF('ส่วนที่ 4'!Q:Q,"9",'ส่วนที่ 4'!W:W)+SUMIF('ส่วนที่ 4'!AG:AG,"9",'ส่วนที่ 4'!AM:AM)+SUMIF('ส่วนที่ 4'!AW:AW,"9",'ส่วนที่ 4'!BC:BC)+SUMIF('ส่วนที่ 4'!BM:BM,"9",'ส่วนที่ 4'!BS:BS)+SUMIF('ส่วนที่ 4'!CC:CC,"9",'ส่วนที่ 4'!CI:CI))/B152</f>
        <v>#DIV/0!</v>
      </c>
      <c r="J152" s="56" t="e">
        <f>(SUMIF('ส่วนที่ 4'!Q:Q,"9",'ส่วนที่ 4'!X:X)+SUMIF('ส่วนที่ 4'!AG:AG,"9",'ส่วนที่ 4'!AN:AN)+SUMIF('ส่วนที่ 4'!AW:AW,"9",'ส่วนที่ 4'!BD:BD)+SUMIF('ส่วนที่ 4'!BM:BM,"9",'ส่วนที่ 4'!BT:BT)+SUMIF('ส่วนที่ 4'!CC:CC,"9",'ส่วนที่ 4'!CJ:CJ))/B152</f>
        <v>#DIV/0!</v>
      </c>
      <c r="K152" s="56" t="e">
        <f t="shared" si="24"/>
        <v>#DIV/0!</v>
      </c>
      <c r="L152" s="56" t="e">
        <f>(SUMIF('ส่วนที่ 4'!Q:Q,"9",'ส่วนที่ 4'!Y:Y)+SUMIF('ส่วนที่ 4'!AG:AG,"9",'ส่วนที่ 4'!AO:AO)+SUMIF('ส่วนที่ 4'!AW:AW,"9",'ส่วนที่ 4'!BE:BE)+SUMIF('ส่วนที่ 4'!BM:BM,"9",'ส่วนที่ 4'!BU:BU)+SUMIF('ส่วนที่ 4'!CC:CC,"9",'ส่วนที่ 4'!CK:CK))/B152</f>
        <v>#DIV/0!</v>
      </c>
      <c r="M152" s="56" t="e">
        <f>(SUMIF('ส่วนที่ 4'!Q:Q,"9",'ส่วนที่ 4'!Z:Z)+SUMIF('ส่วนที่ 4'!AG:AG,"9",'ส่วนที่ 4'!AP:AP)+SUMIF('ส่วนที่ 4'!AW:AW,"9",'ส่วนที่ 4'!BF:BF)+SUMIF('ส่วนที่ 4'!BM:BM,"9",'ส่วนที่ 4'!BV:BV)+SUMIF('ส่วนที่ 4'!CC:CC,"9",'ส่วนที่ 4'!CL:CL))/B152</f>
        <v>#DIV/0!</v>
      </c>
      <c r="N152" s="56" t="e">
        <f>(SUMIF('ส่วนที่ 4'!Q:Q,"9",'ส่วนที่ 4'!AA:AA)+SUMIF('ส่วนที่ 4'!AG:AG,"9",'ส่วนที่ 4'!AQ:AQ)+SUMIF('ส่วนที่ 4'!AW:AW,"9",'ส่วนที่ 4'!BG:BG)+SUMIF('ส่วนที่ 4'!BM:BM,"9",'ส่วนที่ 4'!BW:BW)+SUMIF('ส่วนที่ 4'!CC:CC,"9",'ส่วนที่ 4'!CM:CM))/B152</f>
        <v>#DIV/0!</v>
      </c>
      <c r="O152" s="56" t="e">
        <f>(SUMIF('ส่วนที่ 4'!Q:Q,"9",'ส่วนที่ 4'!AB:AB)+SUMIF('ส่วนที่ 4'!AG:AG,"9",'ส่วนที่ 4'!AR:AR)+SUMIF('ส่วนที่ 4'!AW:AW,"9",'ส่วนที่ 4'!BH:BH)+SUMIF('ส่วนที่ 4'!BM:BM,"9",'ส่วนที่ 4'!BX:BX)+SUMIF('ส่วนที่ 4'!CC:CC,"9",'ส่วนที่ 4'!CN:CN))/B152</f>
        <v>#DIV/0!</v>
      </c>
      <c r="P152" s="56" t="e">
        <f>(SUMIF('ส่วนที่ 4'!Q:Q,"9",'ส่วนที่ 4'!AC:AC)+SUMIF('ส่วนที่ 4'!AG:AG,"9",'ส่วนที่ 4'!AS:AS)+SUMIF('ส่วนที่ 4'!AW:AW,"9",'ส่วนที่ 4'!BI:BI)+SUMIF('ส่วนที่ 4'!BM:BM,"9",'ส่วนที่ 4'!BY:BY)+SUMIF('ส่วนที่ 4'!CC:CC,"9",'ส่วนที่ 4'!CO:CO))/B152</f>
        <v>#DIV/0!</v>
      </c>
      <c r="Q152" s="56" t="e">
        <f>(SUMIF('ส่วนที่ 4'!Q:Q,"9",'ส่วนที่ 4'!AD:AD)+SUMIF('ส่วนที่ 4'!AG:AG,"9",'ส่วนที่ 4'!AT:AT)+SUMIF('ส่วนที่ 4'!AW:AW,"9",'ส่วนที่ 4'!BJ:BJ)+SUMIF('ส่วนที่ 4'!BM:BM,"9",'ส่วนที่ 4'!BZ:BZ)+SUMIF('ส่วนที่ 4'!CC:CC,"9",'ส่วนที่ 4'!CP:CP))/B152</f>
        <v>#DIV/0!</v>
      </c>
      <c r="R152" s="56" t="e">
        <f>(SUMIF('ส่วนที่ 4'!Q:Q,"9",'ส่วนที่ 4'!AE:AE)+SUMIF('ส่วนที่ 4'!AG:AG,"9",'ส่วนที่ 4'!AU:AU)+SUMIF('ส่วนที่ 4'!AW:AW,"9",'ส่วนที่ 4'!BK:BK)+SUMIF('ส่วนที่ 4'!BM:BM,"9",'ส่วนที่ 4'!CA:CA)+SUMIF('ส่วนที่ 4'!CC:CC,"9",'ส่วนที่ 4'!CQ:CQ))/B152</f>
        <v>#DIV/0!</v>
      </c>
      <c r="S152" s="56" t="e">
        <f>(SUMIF('ส่วนที่ 4'!Q:Q,"9",'ส่วนที่ 4'!AF:AF)+SUMIF('ส่วนที่ 4'!AG:AG,"9",'ส่วนที่ 4'!AV:AV)+SUMIF('ส่วนที่ 4'!AW:AW,"9",'ส่วนที่ 4'!BL:BL)+SUMIF('ส่วนที่ 4'!BM:BM,"9",'ส่วนที่ 4'!CB:CB)+SUMIF('ส่วนที่ 4'!CC:CC,"9",'ส่วนที่ 4'!CR:CR))/B152</f>
        <v>#DIV/0!</v>
      </c>
      <c r="T152" s="233" t="e">
        <f t="shared" si="25"/>
        <v>#DIV/0!</v>
      </c>
    </row>
    <row r="153" spans="1:20" x14ac:dyDescent="0.3">
      <c r="A153" s="234" t="s">
        <v>41</v>
      </c>
      <c r="B153" s="235">
        <f>COUNTIF('ส่วนที่ 4'!B:B,"10")+COUNTIF('ส่วนที่ 4'!E:E,"10")+COUNTIF('ส่วนที่ 4'!H:H,"10")+COUNTIF('ส่วนที่ 4'!K:K,"10")+COUNTIF('ส่วนที่ 4'!N:N,"10")</f>
        <v>0</v>
      </c>
      <c r="C153" s="236" t="e">
        <f>(B153*100)/C1</f>
        <v>#DIV/0!</v>
      </c>
      <c r="D153" s="236" t="e">
        <f>(SUMIF('ส่วนที่ 4'!Q:Q,"10",'ส่วนที่ 4'!R:R)+SUMIF('ส่วนที่ 4'!AG:AG,"10",'ส่วนที่ 4'!AH:AH)+SUMIF('ส่วนที่ 4'!AW:AW,"10",'ส่วนที่ 4'!AX:AX)+SUMIF('ส่วนที่ 4'!BM:BM,"10",'ส่วนที่ 4'!BN:BN)+SUMIF('ส่วนที่ 4'!CC:CC,"10",'ส่วนที่ 4'!CD:CD))/B153</f>
        <v>#DIV/0!</v>
      </c>
      <c r="E153" s="236" t="e">
        <f>(SUMIF('ส่วนที่ 4'!Q:Q,"10",'ส่วนที่ 4'!S:S)+SUMIF('ส่วนที่ 4'!AG:AG,"10",'ส่วนที่ 4'!AI:AI)+SUMIF('ส่วนที่ 4'!AW:AW,"10",'ส่วนที่ 4'!AY:AY)+SUMIF('ส่วนที่ 4'!BM:BM,"10",'ส่วนที่ 4'!BO:BO)+SUMIF('ส่วนที่ 4'!CC:CC,"10",'ส่วนที่ 4'!CE:CE))/B153</f>
        <v>#DIV/0!</v>
      </c>
      <c r="F153" s="236" t="e">
        <f>(SUMIF('ส่วนที่ 4'!Q:Q,"10",'ส่วนที่ 4'!T:T)+SUMIF('ส่วนที่ 4'!AG:AG,"10",'ส่วนที่ 4'!AJ:AJ)+SUMIF('ส่วนที่ 4'!AW:AW,"10",'ส่วนที่ 4'!AZ:AZ)+SUMIF('ส่วนที่ 4'!BM:BM,"10",'ส่วนที่ 4'!BP:BP)+SUMIF('ส่วนที่ 4'!CC:CC,"10",'ส่วนที่ 4'!CF:CF))/B153</f>
        <v>#DIV/0!</v>
      </c>
      <c r="G153" s="236" t="e">
        <f>(SUMIF('ส่วนที่ 4'!Q:Q,"10",'ส่วนที่ 4'!U:U)+SUMIF('ส่วนที่ 4'!AG:AG,"10",'ส่วนที่ 4'!AK:AK)+SUMIF('ส่วนที่ 4'!AW:AW,"10",'ส่วนที่ 4'!BA:BA)+SUMIF('ส่วนที่ 4'!BM:BM,"10",'ส่วนที่ 4'!BQ:BQ)+SUMIF('ส่วนที่ 4'!CC:CC,"10",'ส่วนที่ 4'!CG:CG))/B153</f>
        <v>#DIV/0!</v>
      </c>
      <c r="H153" s="236" t="e">
        <f>(SUMIF('ส่วนที่ 4'!Q:Q,"10",'ส่วนที่ 4'!V:V)+SUMIF('ส่วนที่ 4'!AG:AG,"10",'ส่วนที่ 4'!AL:AL)+SUMIF('ส่วนที่ 4'!AW:AW,"10",'ส่วนที่ 4'!BB:BB)+SUMIF('ส่วนที่ 4'!BM:BM,"10",'ส่วนที่ 4'!BR:BR)+SUMIF('ส่วนที่ 4'!CC:CC,"10",'ส่วนที่ 4'!CH:CH))/B153</f>
        <v>#DIV/0!</v>
      </c>
      <c r="I153" s="236" t="e">
        <f>(SUMIF('ส่วนที่ 4'!Q:Q,"10",'ส่วนที่ 4'!W:W)+SUMIF('ส่วนที่ 4'!AG:AG,"10",'ส่วนที่ 4'!AM:AM)+SUMIF('ส่วนที่ 4'!AW:AW,"10",'ส่วนที่ 4'!BC:BC)+SUMIF('ส่วนที่ 4'!BM:BM,"10",'ส่วนที่ 4'!BS:BS)+SUMIF('ส่วนที่ 4'!CC:CC,"10",'ส่วนที่ 4'!CI:CI))/B153</f>
        <v>#DIV/0!</v>
      </c>
      <c r="J153" s="236" t="e">
        <f>(SUMIF('ส่วนที่ 4'!Q:Q,"10",'ส่วนที่ 4'!X:X)+SUMIF('ส่วนที่ 4'!AG:AG,"10",'ส่วนที่ 4'!AN:AN)+SUMIF('ส่วนที่ 4'!AW:AW,"10",'ส่วนที่ 4'!BD:BD)+SUMIF('ส่วนที่ 4'!BM:BM,"10",'ส่วนที่ 4'!BT:BT)+SUMIF('ส่วนที่ 4'!CC:CC,"10",'ส่วนที่ 4'!CJ:CJ))/B153</f>
        <v>#DIV/0!</v>
      </c>
      <c r="K153" s="236" t="e">
        <f t="shared" si="24"/>
        <v>#DIV/0!</v>
      </c>
      <c r="L153" s="236" t="e">
        <f>(SUMIF('ส่วนที่ 4'!Q:Q,"10",'ส่วนที่ 4'!Y:Y)+SUMIF('ส่วนที่ 4'!AG:AG,"10",'ส่วนที่ 4'!AO:AO)+SUMIF('ส่วนที่ 4'!AW:AW,"10",'ส่วนที่ 4'!BE:BE)+SUMIF('ส่วนที่ 4'!BM:BM,"10",'ส่วนที่ 4'!BU:BU)+SUMIF('ส่วนที่ 4'!CC:CC,"10",'ส่วนที่ 4'!CK:CK))/B153</f>
        <v>#DIV/0!</v>
      </c>
      <c r="M153" s="236" t="e">
        <f>(SUMIF('ส่วนที่ 4'!Q:Q,"10",'ส่วนที่ 4'!Z:Z)+SUMIF('ส่วนที่ 4'!AG:AG,"10",'ส่วนที่ 4'!AP:AP)+SUMIF('ส่วนที่ 4'!AW:AW,"10",'ส่วนที่ 4'!BF:BF)+SUMIF('ส่วนที่ 4'!BM:BM,"10",'ส่วนที่ 4'!BV:BV)+SUMIF('ส่วนที่ 4'!CC:CC,"10",'ส่วนที่ 4'!CL:CL))/B153</f>
        <v>#DIV/0!</v>
      </c>
      <c r="N153" s="236" t="e">
        <f>(SUMIF('ส่วนที่ 4'!Q:Q,"10",'ส่วนที่ 4'!AA:AA)+SUMIF('ส่วนที่ 4'!AG:AG,"10",'ส่วนที่ 4'!AQ:AQ)+SUMIF('ส่วนที่ 4'!AW:AW,"10",'ส่วนที่ 4'!BG:BG)+SUMIF('ส่วนที่ 4'!BM:BM,"10",'ส่วนที่ 4'!BW:BW)+SUMIF('ส่วนที่ 4'!CC:CC,"10",'ส่วนที่ 4'!CM:CM))/B153</f>
        <v>#DIV/0!</v>
      </c>
      <c r="O153" s="236" t="e">
        <f>(SUMIF('ส่วนที่ 4'!Q:Q,"10",'ส่วนที่ 4'!AB:AB)+SUMIF('ส่วนที่ 4'!AG:AG,"10",'ส่วนที่ 4'!AR:AR)+SUMIF('ส่วนที่ 4'!AW:AW,"10",'ส่วนที่ 4'!BH:BH)+SUMIF('ส่วนที่ 4'!BM:BM,"10",'ส่วนที่ 4'!BX:BX)+SUMIF('ส่วนที่ 4'!CC:CC,"10",'ส่วนที่ 4'!CN:CN))/B153</f>
        <v>#DIV/0!</v>
      </c>
      <c r="P153" s="236" t="e">
        <f>(SUMIF('ส่วนที่ 4'!Q:Q,"10",'ส่วนที่ 4'!AC:AC)+SUMIF('ส่วนที่ 4'!AG:AG,"10",'ส่วนที่ 4'!AS:AS)+SUMIF('ส่วนที่ 4'!AW:AW,"10",'ส่วนที่ 4'!BI:BI)+SUMIF('ส่วนที่ 4'!BM:BM,"10",'ส่วนที่ 4'!BY:BY)+SUMIF('ส่วนที่ 4'!CC:CC,"10",'ส่วนที่ 4'!CO:CO))/B153</f>
        <v>#DIV/0!</v>
      </c>
      <c r="Q153" s="236" t="e">
        <f>(SUMIF('ส่วนที่ 4'!Q:Q,"10",'ส่วนที่ 4'!AD:AD)+SUMIF('ส่วนที่ 4'!AG:AG,"10",'ส่วนที่ 4'!AT:AT)+SUMIF('ส่วนที่ 4'!AW:AW,"10",'ส่วนที่ 4'!BJ:BJ)+SUMIF('ส่วนที่ 4'!BM:BM,"10",'ส่วนที่ 4'!BZ:BZ)+SUMIF('ส่วนที่ 4'!CC:CC,"10",'ส่วนที่ 4'!CP:CP))/B153</f>
        <v>#DIV/0!</v>
      </c>
      <c r="R153" s="236" t="e">
        <f>(SUMIF('ส่วนที่ 4'!Q:Q,"10",'ส่วนที่ 4'!AE:AE)+SUMIF('ส่วนที่ 4'!AG:AG,"10",'ส่วนที่ 4'!AU:AU)+SUMIF('ส่วนที่ 4'!AW:AW,"10",'ส่วนที่ 4'!BK:BK)+SUMIF('ส่วนที่ 4'!BM:BM,"10",'ส่วนที่ 4'!CA:CA)+SUMIF('ส่วนที่ 4'!CC:CC,"10",'ส่วนที่ 4'!CQ:CQ))/B153</f>
        <v>#DIV/0!</v>
      </c>
      <c r="S153" s="236" t="e">
        <f>(SUMIF('ส่วนที่ 4'!Q:Q,"10",'ส่วนที่ 4'!AF:AF)+SUMIF('ส่วนที่ 4'!AG:AG,"10",'ส่วนที่ 4'!AV:AV)+SUMIF('ส่วนที่ 4'!AW:AW,"10",'ส่วนที่ 4'!BL:BL)+SUMIF('ส่วนที่ 4'!BM:BM,"10",'ส่วนที่ 4'!CB:CB)+SUMIF('ส่วนที่ 4'!CC:CC,"10",'ส่วนที่ 4'!CR:CR))/B153</f>
        <v>#DIV/0!</v>
      </c>
      <c r="T153" s="237" t="e">
        <f t="shared" si="25"/>
        <v>#DIV/0!</v>
      </c>
    </row>
    <row r="154" spans="1:20" x14ac:dyDescent="0.3">
      <c r="A154" s="232" t="s">
        <v>42</v>
      </c>
      <c r="B154" s="55">
        <f>COUNTIF('ส่วนที่ 4'!B:B,"11")+COUNTIF('ส่วนที่ 4'!E:E,"11")+COUNTIF('ส่วนที่ 4'!H:H,"11")+COUNTIF('ส่วนที่ 4'!K:K,"11")+COUNTIF('ส่วนที่ 4'!N:N,"11")</f>
        <v>0</v>
      </c>
      <c r="C154" s="56" t="e">
        <f>(B154*100)/C1</f>
        <v>#DIV/0!</v>
      </c>
      <c r="D154" s="56" t="e">
        <f>(SUMIF('ส่วนที่ 4'!Q:Q,"11",'ส่วนที่ 4'!R:R)+SUMIF('ส่วนที่ 4'!AG:AG,"11",'ส่วนที่ 4'!AH:AH)+SUMIF('ส่วนที่ 4'!AW:AW,"11",'ส่วนที่ 4'!AX:AX)+SUMIF('ส่วนที่ 4'!BM:BM,"11",'ส่วนที่ 4'!BN:BN)+SUMIF('ส่วนที่ 4'!CC:CC,"11",'ส่วนที่ 4'!CD:CD))/B154</f>
        <v>#DIV/0!</v>
      </c>
      <c r="E154" s="56" t="e">
        <f>(SUMIF('ส่วนที่ 4'!Q:Q,"11",'ส่วนที่ 4'!S:S)+SUMIF('ส่วนที่ 4'!AG:AG,"11",'ส่วนที่ 4'!AI:AI)+SUMIF('ส่วนที่ 4'!AW:AW,"11",'ส่วนที่ 4'!AY:AY)+SUMIF('ส่วนที่ 4'!BM:BM,"11",'ส่วนที่ 4'!BO:BO)+SUMIF('ส่วนที่ 4'!CC:CC,"11",'ส่วนที่ 4'!CE:CE))/B154</f>
        <v>#DIV/0!</v>
      </c>
      <c r="F154" s="56" t="e">
        <f>(SUMIF('ส่วนที่ 4'!Q:Q,"11",'ส่วนที่ 4'!T:T)+SUMIF('ส่วนที่ 4'!AG:AG,"11",'ส่วนที่ 4'!AJ:AJ)+SUMIF('ส่วนที่ 4'!AW:AW,"11",'ส่วนที่ 4'!AZ:AZ)+SUMIF('ส่วนที่ 4'!BM:BM,"11",'ส่วนที่ 4'!BP:BP)+SUMIF('ส่วนที่ 4'!CC:CC,"11",'ส่วนที่ 4'!CF:CF))/B154</f>
        <v>#DIV/0!</v>
      </c>
      <c r="G154" s="56" t="e">
        <f>(SUMIF('ส่วนที่ 4'!Q:Q,"11",'ส่วนที่ 4'!U:U)+SUMIF('ส่วนที่ 4'!AG:AG,"11",'ส่วนที่ 4'!AK:AK)+SUMIF('ส่วนที่ 4'!AW:AW,"11",'ส่วนที่ 4'!BA:BA)+SUMIF('ส่วนที่ 4'!BM:BM,"11",'ส่วนที่ 4'!BQ:BQ)+SUMIF('ส่วนที่ 4'!CC:CC,"11",'ส่วนที่ 4'!CG:CG))/B154</f>
        <v>#DIV/0!</v>
      </c>
      <c r="H154" s="56" t="e">
        <f>(SUMIF('ส่วนที่ 4'!Q:Q,"11",'ส่วนที่ 4'!V:V)+SUMIF('ส่วนที่ 4'!AG:AG,"11",'ส่วนที่ 4'!AL:AL)+SUMIF('ส่วนที่ 4'!AW:AW,"11",'ส่วนที่ 4'!BB:BB)+SUMIF('ส่วนที่ 4'!BM:BM,"11",'ส่วนที่ 4'!BR:BR)+SUMIF('ส่วนที่ 4'!CC:CC,"11",'ส่วนที่ 4'!CH:CH))/B154</f>
        <v>#DIV/0!</v>
      </c>
      <c r="I154" s="56" t="e">
        <f>(SUMIF('ส่วนที่ 4'!Q:Q,"11",'ส่วนที่ 4'!W:W)+SUMIF('ส่วนที่ 4'!AG:AG,"11",'ส่วนที่ 4'!AM:AM)+SUMIF('ส่วนที่ 4'!AW:AW,"11",'ส่วนที่ 4'!BC:BC)+SUMIF('ส่วนที่ 4'!BM:BM,"11",'ส่วนที่ 4'!BS:BS)+SUMIF('ส่วนที่ 4'!CC:CC,"11",'ส่วนที่ 4'!CI:CI))/B154</f>
        <v>#DIV/0!</v>
      </c>
      <c r="J154" s="56" t="e">
        <f>(SUMIF('ส่วนที่ 4'!Q:Q,"11",'ส่วนที่ 4'!X:X)+SUMIF('ส่วนที่ 4'!AG:AG,"11",'ส่วนที่ 4'!AN:AN)+SUMIF('ส่วนที่ 4'!AW:AW,"11",'ส่วนที่ 4'!BD:BD)+SUMIF('ส่วนที่ 4'!BM:BM,"11",'ส่วนที่ 4'!BT:BT)+SUMIF('ส่วนที่ 4'!CC:CC,"11",'ส่วนที่ 4'!CJ:CJ))/B154</f>
        <v>#DIV/0!</v>
      </c>
      <c r="K154" s="56" t="e">
        <f t="shared" si="24"/>
        <v>#DIV/0!</v>
      </c>
      <c r="L154" s="56" t="e">
        <f>(SUMIF('ส่วนที่ 4'!Q:Q,"11",'ส่วนที่ 4'!Y:Y)+SUMIF('ส่วนที่ 4'!AG:AG,"11",'ส่วนที่ 4'!AO:AO)+SUMIF('ส่วนที่ 4'!AW:AW,"11",'ส่วนที่ 4'!BE:BE)+SUMIF('ส่วนที่ 4'!BM:BM,"11",'ส่วนที่ 4'!BU:BU)+SUMIF('ส่วนที่ 4'!CC:CC,"11",'ส่วนที่ 4'!CK:CK))/B154</f>
        <v>#DIV/0!</v>
      </c>
      <c r="M154" s="56" t="e">
        <f>(SUMIF('ส่วนที่ 4'!Q:Q,"11",'ส่วนที่ 4'!Z:Z)+SUMIF('ส่วนที่ 4'!AG:AG,"11",'ส่วนที่ 4'!AP:AP)+SUMIF('ส่วนที่ 4'!AW:AW,"11",'ส่วนที่ 4'!BF:BF)+SUMIF('ส่วนที่ 4'!BM:BM,"11",'ส่วนที่ 4'!BV:BV)+SUMIF('ส่วนที่ 4'!CC:CC,"11",'ส่วนที่ 4'!CL:CL))/B154</f>
        <v>#DIV/0!</v>
      </c>
      <c r="N154" s="56" t="e">
        <f>(SUMIF('ส่วนที่ 4'!Q:Q,"11",'ส่วนที่ 4'!AA:AA)+SUMIF('ส่วนที่ 4'!AG:AG,"11",'ส่วนที่ 4'!AQ:AQ)+SUMIF('ส่วนที่ 4'!AW:AW,"11",'ส่วนที่ 4'!BG:BG)+SUMIF('ส่วนที่ 4'!BM:BM,"11",'ส่วนที่ 4'!BW:BW)+SUMIF('ส่วนที่ 4'!CC:CC,"11",'ส่วนที่ 4'!CM:CM))/B154</f>
        <v>#DIV/0!</v>
      </c>
      <c r="O154" s="56" t="e">
        <f>(SUMIF('ส่วนที่ 4'!Q:Q,"11",'ส่วนที่ 4'!AB:AB)+SUMIF('ส่วนที่ 4'!AG:AG,"11",'ส่วนที่ 4'!AR:AR)+SUMIF('ส่วนที่ 4'!AW:AW,"11",'ส่วนที่ 4'!BH:BH)+SUMIF('ส่วนที่ 4'!BM:BM,"11",'ส่วนที่ 4'!BX:BX)+SUMIF('ส่วนที่ 4'!CC:CC,"11",'ส่วนที่ 4'!CN:CN))/B154</f>
        <v>#DIV/0!</v>
      </c>
      <c r="P154" s="56" t="e">
        <f>(SUMIF('ส่วนที่ 4'!Q:Q,"11",'ส่วนที่ 4'!AC:AC)+SUMIF('ส่วนที่ 4'!AG:AG,"11",'ส่วนที่ 4'!AS:AS)+SUMIF('ส่วนที่ 4'!AW:AW,"11",'ส่วนที่ 4'!BI:BI)+SUMIF('ส่วนที่ 4'!BM:BM,"11",'ส่วนที่ 4'!BY:BY)+SUMIF('ส่วนที่ 4'!CC:CC,"11",'ส่วนที่ 4'!CO:CO))/B154</f>
        <v>#DIV/0!</v>
      </c>
      <c r="Q154" s="56" t="e">
        <f>(SUMIF('ส่วนที่ 4'!Q:Q,"11",'ส่วนที่ 4'!AD:AD)+SUMIF('ส่วนที่ 4'!AG:AG,"11",'ส่วนที่ 4'!AT:AT)+SUMIF('ส่วนที่ 4'!AW:AW,"11",'ส่วนที่ 4'!BJ:BJ)+SUMIF('ส่วนที่ 4'!BM:BM,"11",'ส่วนที่ 4'!BZ:BZ)+SUMIF('ส่วนที่ 4'!CC:CC,"11",'ส่วนที่ 4'!CP:CP))/B154</f>
        <v>#DIV/0!</v>
      </c>
      <c r="R154" s="56" t="e">
        <f>(SUMIF('ส่วนที่ 4'!Q:Q,"11",'ส่วนที่ 4'!AE:AE)+SUMIF('ส่วนที่ 4'!AG:AG,"11",'ส่วนที่ 4'!AU:AU)+SUMIF('ส่วนที่ 4'!AW:AW,"11",'ส่วนที่ 4'!BK:BK)+SUMIF('ส่วนที่ 4'!BM:BM,"11",'ส่วนที่ 4'!CA:CA)+SUMIF('ส่วนที่ 4'!CC:CC,"11",'ส่วนที่ 4'!CQ:CQ))/B154</f>
        <v>#DIV/0!</v>
      </c>
      <c r="S154" s="56" t="e">
        <f>(SUMIF('ส่วนที่ 4'!Q:Q,"11",'ส่วนที่ 4'!AF:AF)+SUMIF('ส่วนที่ 4'!AG:AG,"11",'ส่วนที่ 4'!AV:AV)+SUMIF('ส่วนที่ 4'!AW:AW,"11",'ส่วนที่ 4'!BL:BL)+SUMIF('ส่วนที่ 4'!BM:BM,"11",'ส่วนที่ 4'!CB:CB)+SUMIF('ส่วนที่ 4'!CC:CC,"11",'ส่วนที่ 4'!CR:CR))/B154</f>
        <v>#DIV/0!</v>
      </c>
      <c r="T154" s="233" t="e">
        <f t="shared" si="25"/>
        <v>#DIV/0!</v>
      </c>
    </row>
    <row r="155" spans="1:20" x14ac:dyDescent="0.3">
      <c r="A155" s="234" t="s">
        <v>43</v>
      </c>
      <c r="B155" s="235">
        <f>COUNTIF('ส่วนที่ 4'!B:B,"12")+COUNTIF('ส่วนที่ 4'!E:E,"12")+COUNTIF('ส่วนที่ 4'!H:H,"12")+COUNTIF('ส่วนที่ 4'!K:K,"12")+COUNTIF('ส่วนที่ 4'!N:N,"12")</f>
        <v>0</v>
      </c>
      <c r="C155" s="236" t="e">
        <f>(B155*100)/C1</f>
        <v>#DIV/0!</v>
      </c>
      <c r="D155" s="236" t="e">
        <f>(SUMIF('ส่วนที่ 4'!Q:Q,"12",'ส่วนที่ 4'!R:R)+SUMIF('ส่วนที่ 4'!AG:AG,"12",'ส่วนที่ 4'!AH:AH)+SUMIF('ส่วนที่ 4'!AW:AW,"12",'ส่วนที่ 4'!AX:AX)+SUMIF('ส่วนที่ 4'!BM:BM,"12",'ส่วนที่ 4'!BN:BN)+SUMIF('ส่วนที่ 4'!CC:CC,"12",'ส่วนที่ 4'!CD:CD))/B155</f>
        <v>#DIV/0!</v>
      </c>
      <c r="E155" s="236" t="e">
        <f>(SUMIF('ส่วนที่ 4'!Q:Q,"12",'ส่วนที่ 4'!S:S)+SUMIF('ส่วนที่ 4'!AG:AG,"12",'ส่วนที่ 4'!AI:AI)+SUMIF('ส่วนที่ 4'!AW:AW,"12",'ส่วนที่ 4'!AY:AY)+SUMIF('ส่วนที่ 4'!BM:BM,"12",'ส่วนที่ 4'!BO:BO)+SUMIF('ส่วนที่ 4'!CC:CC,"12",'ส่วนที่ 4'!CE:CE))/B155</f>
        <v>#DIV/0!</v>
      </c>
      <c r="F155" s="236" t="e">
        <f>(SUMIF('ส่วนที่ 4'!Q:Q,"12",'ส่วนที่ 4'!T:T)+SUMIF('ส่วนที่ 4'!AG:AG,"12",'ส่วนที่ 4'!AJ:AJ)+SUMIF('ส่วนที่ 4'!AW:AW,"12",'ส่วนที่ 4'!AZ:AZ)+SUMIF('ส่วนที่ 4'!BM:BM,"12",'ส่วนที่ 4'!BP:BP)+SUMIF('ส่วนที่ 4'!CC:CC,"12",'ส่วนที่ 4'!CF:CF))/B155</f>
        <v>#DIV/0!</v>
      </c>
      <c r="G155" s="236" t="e">
        <f>(SUMIF('ส่วนที่ 4'!Q:Q,"12",'ส่วนที่ 4'!U:U)+SUMIF('ส่วนที่ 4'!AG:AG,"12",'ส่วนที่ 4'!AK:AK)+SUMIF('ส่วนที่ 4'!AW:AW,"12",'ส่วนที่ 4'!BA:BA)+SUMIF('ส่วนที่ 4'!BM:BM,"12",'ส่วนที่ 4'!BQ:BQ)+SUMIF('ส่วนที่ 4'!CC:CC,"12",'ส่วนที่ 4'!CG:CG))/B155</f>
        <v>#DIV/0!</v>
      </c>
      <c r="H155" s="236" t="e">
        <f>(SUMIF('ส่วนที่ 4'!Q:Q,"12",'ส่วนที่ 4'!V:V)+SUMIF('ส่วนที่ 4'!AG:AG,"12",'ส่วนที่ 4'!AL:AL)+SUMIF('ส่วนที่ 4'!AW:AW,"12",'ส่วนที่ 4'!BB:BB)+SUMIF('ส่วนที่ 4'!BM:BM,"12",'ส่วนที่ 4'!BR:BR)+SUMIF('ส่วนที่ 4'!CC:CC,"12",'ส่วนที่ 4'!CH:CH))/B155</f>
        <v>#DIV/0!</v>
      </c>
      <c r="I155" s="236" t="e">
        <f>(SUMIF('ส่วนที่ 4'!Q:Q,"12",'ส่วนที่ 4'!W:W)+SUMIF('ส่วนที่ 4'!AG:AG,"12",'ส่วนที่ 4'!AM:AM)+SUMIF('ส่วนที่ 4'!AW:AW,"12",'ส่วนที่ 4'!BC:BC)+SUMIF('ส่วนที่ 4'!BM:BM,"12",'ส่วนที่ 4'!BS:BS)+SUMIF('ส่วนที่ 4'!CC:CC,"12",'ส่วนที่ 4'!CI:CI))/B155</f>
        <v>#DIV/0!</v>
      </c>
      <c r="J155" s="236" t="e">
        <f>(SUMIF('ส่วนที่ 4'!Q:Q,"12",'ส่วนที่ 4'!X:X)+SUMIF('ส่วนที่ 4'!AG:AG,"12",'ส่วนที่ 4'!AN:AN)+SUMIF('ส่วนที่ 4'!AW:AW,"12",'ส่วนที่ 4'!BD:BD)+SUMIF('ส่วนที่ 4'!BM:BM,"12",'ส่วนที่ 4'!BT:BT)+SUMIF('ส่วนที่ 4'!CC:CC,"12",'ส่วนที่ 4'!CJ:CJ))/B155</f>
        <v>#DIV/0!</v>
      </c>
      <c r="K155" s="236" t="e">
        <f t="shared" si="24"/>
        <v>#DIV/0!</v>
      </c>
      <c r="L155" s="236" t="e">
        <f>(SUMIF('ส่วนที่ 4'!Q:Q,"12",'ส่วนที่ 4'!Y:Y)+SUMIF('ส่วนที่ 4'!AG:AG,"12",'ส่วนที่ 4'!AO:AO)+SUMIF('ส่วนที่ 4'!AW:AW,"12",'ส่วนที่ 4'!BE:BE)+SUMIF('ส่วนที่ 4'!BM:BM,"12",'ส่วนที่ 4'!BU:BU)+SUMIF('ส่วนที่ 4'!CC:CC,"12",'ส่วนที่ 4'!CK:CK))/B155</f>
        <v>#DIV/0!</v>
      </c>
      <c r="M155" s="236" t="e">
        <f>(SUMIF('ส่วนที่ 4'!Q:Q,"12",'ส่วนที่ 4'!Z:Z)+SUMIF('ส่วนที่ 4'!AG:AG,"12",'ส่วนที่ 4'!AP:AP)+SUMIF('ส่วนที่ 4'!AW:AW,"12",'ส่วนที่ 4'!BF:BF)+SUMIF('ส่วนที่ 4'!BM:BM,"12",'ส่วนที่ 4'!BV:BV)+SUMIF('ส่วนที่ 4'!CC:CC,"12",'ส่วนที่ 4'!CL:CL))/B155</f>
        <v>#DIV/0!</v>
      </c>
      <c r="N155" s="236" t="e">
        <f>(SUMIF('ส่วนที่ 4'!Q:Q,"12",'ส่วนที่ 4'!AA:AA)+SUMIF('ส่วนที่ 4'!AG:AG,"12",'ส่วนที่ 4'!AQ:AQ)+SUMIF('ส่วนที่ 4'!AW:AW,"12",'ส่วนที่ 4'!BG:BG)+SUMIF('ส่วนที่ 4'!BM:BM,"12",'ส่วนที่ 4'!BW:BW)+SUMIF('ส่วนที่ 4'!CC:CC,"12",'ส่วนที่ 4'!CM:CM))/B155</f>
        <v>#DIV/0!</v>
      </c>
      <c r="O155" s="236" t="e">
        <f>(SUMIF('ส่วนที่ 4'!Q:Q,"12",'ส่วนที่ 4'!AB:AB)+SUMIF('ส่วนที่ 4'!AG:AG,"12",'ส่วนที่ 4'!AR:AR)+SUMIF('ส่วนที่ 4'!AW:AW,"12",'ส่วนที่ 4'!BH:BH)+SUMIF('ส่วนที่ 4'!BM:BM,"12",'ส่วนที่ 4'!BX:BX)+SUMIF('ส่วนที่ 4'!CC:CC,"12",'ส่วนที่ 4'!CN:CN))/B155</f>
        <v>#DIV/0!</v>
      </c>
      <c r="P155" s="236" t="e">
        <f>(SUMIF('ส่วนที่ 4'!Q:Q,"12",'ส่วนที่ 4'!AC:AC)+SUMIF('ส่วนที่ 4'!AG:AG,"12",'ส่วนที่ 4'!AS:AS)+SUMIF('ส่วนที่ 4'!AW:AW,"12",'ส่วนที่ 4'!BI:BI)+SUMIF('ส่วนที่ 4'!BM:BM,"12",'ส่วนที่ 4'!BY:BY)+SUMIF('ส่วนที่ 4'!CC:CC,"12",'ส่วนที่ 4'!CO:CO))/B155</f>
        <v>#DIV/0!</v>
      </c>
      <c r="Q155" s="236" t="e">
        <f>(SUMIF('ส่วนที่ 4'!Q:Q,"12",'ส่วนที่ 4'!AD:AD)+SUMIF('ส่วนที่ 4'!AG:AG,"12",'ส่วนที่ 4'!AT:AT)+SUMIF('ส่วนที่ 4'!AW:AW,"12",'ส่วนที่ 4'!BJ:BJ)+SUMIF('ส่วนที่ 4'!BM:BM,"12",'ส่วนที่ 4'!BZ:BZ)+SUMIF('ส่วนที่ 4'!CC:CC,"12",'ส่วนที่ 4'!CP:CP))/B155</f>
        <v>#DIV/0!</v>
      </c>
      <c r="R155" s="236" t="e">
        <f>(SUMIF('ส่วนที่ 4'!Q:Q,"12",'ส่วนที่ 4'!AE:AE)+SUMIF('ส่วนที่ 4'!AG:AG,"12",'ส่วนที่ 4'!AU:AU)+SUMIF('ส่วนที่ 4'!AW:AW,"12",'ส่วนที่ 4'!BK:BK)+SUMIF('ส่วนที่ 4'!BM:BM,"12",'ส่วนที่ 4'!CA:CA)+SUMIF('ส่วนที่ 4'!CC:CC,"12",'ส่วนที่ 4'!CQ:CQ))/B155</f>
        <v>#DIV/0!</v>
      </c>
      <c r="S155" s="236" t="e">
        <f>(SUMIF('ส่วนที่ 4'!Q:Q,"12",'ส่วนที่ 4'!AF:AF)+SUMIF('ส่วนที่ 4'!AG:AG,"12",'ส่วนที่ 4'!AV:AV)+SUMIF('ส่วนที่ 4'!AW:AW,"12",'ส่วนที่ 4'!BL:BL)+SUMIF('ส่วนที่ 4'!BM:BM,"12",'ส่วนที่ 4'!CB:CB)+SUMIF('ส่วนที่ 4'!CC:CC,"12",'ส่วนที่ 4'!CR:CR))/B155</f>
        <v>#DIV/0!</v>
      </c>
      <c r="T155" s="237" t="e">
        <f t="shared" si="25"/>
        <v>#DIV/0!</v>
      </c>
    </row>
    <row r="156" spans="1:20" x14ac:dyDescent="0.3">
      <c r="A156" s="232" t="s">
        <v>44</v>
      </c>
      <c r="B156" s="55">
        <f>COUNTIF('ส่วนที่ 4'!B:B,"13")+COUNTIF('ส่วนที่ 4'!E:E,"13")+COUNTIF('ส่วนที่ 4'!H:H,"13")+COUNTIF('ส่วนที่ 4'!K:K,"13")+COUNTIF('ส่วนที่ 4'!N:N,"13")</f>
        <v>0</v>
      </c>
      <c r="C156" s="56" t="e">
        <f>(B156*100)/C1</f>
        <v>#DIV/0!</v>
      </c>
      <c r="D156" s="56" t="e">
        <f>(SUMIF('ส่วนที่ 4'!Q:Q,"13",'ส่วนที่ 4'!R:R)+SUMIF('ส่วนที่ 4'!AG:AG,"13",'ส่วนที่ 4'!AH:AH)+SUMIF('ส่วนที่ 4'!AW:AW,"13",'ส่วนที่ 4'!AX:AX)+SUMIF('ส่วนที่ 4'!BM:BM,"13",'ส่วนที่ 4'!BN:BN)+SUMIF('ส่วนที่ 4'!CC:CC,"13",'ส่วนที่ 4'!CD:CD))/B156</f>
        <v>#DIV/0!</v>
      </c>
      <c r="E156" s="56" t="e">
        <f>(SUMIF('ส่วนที่ 4'!Q:Q,"13",'ส่วนที่ 4'!S:S)+SUMIF('ส่วนที่ 4'!AG:AG,"13",'ส่วนที่ 4'!AI:AI)+SUMIF('ส่วนที่ 4'!AW:AW,"13",'ส่วนที่ 4'!AY:AY)+SUMIF('ส่วนที่ 4'!BM:BM,"13",'ส่วนที่ 4'!BO:BO)+SUMIF('ส่วนที่ 4'!CC:CC,"13",'ส่วนที่ 4'!CE:CE))/B156</f>
        <v>#DIV/0!</v>
      </c>
      <c r="F156" s="56" t="e">
        <f>(SUMIF('ส่วนที่ 4'!Q:Q,"13",'ส่วนที่ 4'!T:T)+SUMIF('ส่วนที่ 4'!AG:AG,"13",'ส่วนที่ 4'!AJ:AJ)+SUMIF('ส่วนที่ 4'!AW:AW,"13",'ส่วนที่ 4'!AZ:AZ)+SUMIF('ส่วนที่ 4'!BM:BM,"13",'ส่วนที่ 4'!BP:BP)+SUMIF('ส่วนที่ 4'!CC:CC,"13",'ส่วนที่ 4'!CF:CF))/B156</f>
        <v>#DIV/0!</v>
      </c>
      <c r="G156" s="56" t="e">
        <f>(SUMIF('ส่วนที่ 4'!Q:Q,"13",'ส่วนที่ 4'!U:U)+SUMIF('ส่วนที่ 4'!AG:AG,"13",'ส่วนที่ 4'!AK:AK)+SUMIF('ส่วนที่ 4'!AW:AW,"13",'ส่วนที่ 4'!BA:BA)+SUMIF('ส่วนที่ 4'!BM:BM,"13",'ส่วนที่ 4'!BQ:BQ)+SUMIF('ส่วนที่ 4'!CC:CC,"13",'ส่วนที่ 4'!CG:CG))/B156</f>
        <v>#DIV/0!</v>
      </c>
      <c r="H156" s="56" t="e">
        <f>(SUMIF('ส่วนที่ 4'!Q:Q,"13",'ส่วนที่ 4'!V:V)+SUMIF('ส่วนที่ 4'!AG:AG,"13",'ส่วนที่ 4'!AL:AL)+SUMIF('ส่วนที่ 4'!AW:AW,"13",'ส่วนที่ 4'!BB:BB)+SUMIF('ส่วนที่ 4'!BM:BM,"13",'ส่วนที่ 4'!BR:BR)+SUMIF('ส่วนที่ 4'!CC:CC,"13",'ส่วนที่ 4'!CH:CH))/B156</f>
        <v>#DIV/0!</v>
      </c>
      <c r="I156" s="56" t="e">
        <f>(SUMIF('ส่วนที่ 4'!Q:Q,"13",'ส่วนที่ 4'!W:W)+SUMIF('ส่วนที่ 4'!AG:AG,"13",'ส่วนที่ 4'!AM:AM)+SUMIF('ส่วนที่ 4'!AW:AW,"13",'ส่วนที่ 4'!BC:BC)+SUMIF('ส่วนที่ 4'!BM:BM,"13",'ส่วนที่ 4'!BS:BS)+SUMIF('ส่วนที่ 4'!CC:CC,"13",'ส่วนที่ 4'!CI:CI))/B156</f>
        <v>#DIV/0!</v>
      </c>
      <c r="J156" s="56" t="e">
        <f>(SUMIF('ส่วนที่ 4'!Q:Q,"13",'ส่วนที่ 4'!X:X)+SUMIF('ส่วนที่ 4'!AG:AG,"13",'ส่วนที่ 4'!AN:AN)+SUMIF('ส่วนที่ 4'!AW:AW,"13",'ส่วนที่ 4'!BD:BD)+SUMIF('ส่วนที่ 4'!BM:BM,"13",'ส่วนที่ 4'!BT:BT)+SUMIF('ส่วนที่ 4'!CC:CC,"13",'ส่วนที่ 4'!CJ:CJ))/B156</f>
        <v>#DIV/0!</v>
      </c>
      <c r="K156" s="56" t="e">
        <f t="shared" si="24"/>
        <v>#DIV/0!</v>
      </c>
      <c r="L156" s="56" t="e">
        <f>(SUMIF('ส่วนที่ 4'!Q:Q,"13",'ส่วนที่ 4'!Y:Y)+SUMIF('ส่วนที่ 4'!AG:AG,"13",'ส่วนที่ 4'!AO:AO)+SUMIF('ส่วนที่ 4'!AW:AW,"13",'ส่วนที่ 4'!BE:BE)+SUMIF('ส่วนที่ 4'!BM:BM,"13",'ส่วนที่ 4'!BU:BU)+SUMIF('ส่วนที่ 4'!CC:CC,"13",'ส่วนที่ 4'!CK:CK))/B156</f>
        <v>#DIV/0!</v>
      </c>
      <c r="M156" s="56" t="e">
        <f>(SUMIF('ส่วนที่ 4'!Q:Q,"13",'ส่วนที่ 4'!Z:Z)+SUMIF('ส่วนที่ 4'!AG:AG,"13",'ส่วนที่ 4'!AP:AP)+SUMIF('ส่วนที่ 4'!AW:AW,"13",'ส่วนที่ 4'!BF:BF)+SUMIF('ส่วนที่ 4'!BM:BM,"13",'ส่วนที่ 4'!BV:BV)+SUMIF('ส่วนที่ 4'!CC:CC,"13",'ส่วนที่ 4'!CL:CL))/B156</f>
        <v>#DIV/0!</v>
      </c>
      <c r="N156" s="56" t="e">
        <f>(SUMIF('ส่วนที่ 4'!Q:Q,"13",'ส่วนที่ 4'!AA:AA)+SUMIF('ส่วนที่ 4'!AG:AG,"13",'ส่วนที่ 4'!AQ:AQ)+SUMIF('ส่วนที่ 4'!AW:AW,"13",'ส่วนที่ 4'!BG:BG)+SUMIF('ส่วนที่ 4'!BM:BM,"13",'ส่วนที่ 4'!BW:BW)+SUMIF('ส่วนที่ 4'!CC:CC,"13",'ส่วนที่ 4'!CM:CM))/B156</f>
        <v>#DIV/0!</v>
      </c>
      <c r="O156" s="56" t="e">
        <f>(SUMIF('ส่วนที่ 4'!Q:Q,"13",'ส่วนที่ 4'!AB:AB)+SUMIF('ส่วนที่ 4'!AG:AG,"13",'ส่วนที่ 4'!AR:AR)+SUMIF('ส่วนที่ 4'!AW:AW,"13",'ส่วนที่ 4'!BH:BH)+SUMIF('ส่วนที่ 4'!BM:BM,"13",'ส่วนที่ 4'!BX:BX)+SUMIF('ส่วนที่ 4'!CC:CC,"13",'ส่วนที่ 4'!CN:CN))/B156</f>
        <v>#DIV/0!</v>
      </c>
      <c r="P156" s="56" t="e">
        <f>(SUMIF('ส่วนที่ 4'!Q:Q,"13",'ส่วนที่ 4'!AC:AC)+SUMIF('ส่วนที่ 4'!AG:AG,"13",'ส่วนที่ 4'!AS:AS)+SUMIF('ส่วนที่ 4'!AW:AW,"13",'ส่วนที่ 4'!BI:BI)+SUMIF('ส่วนที่ 4'!BM:BM,"13",'ส่วนที่ 4'!BY:BY)+SUMIF('ส่วนที่ 4'!CC:CC,"13",'ส่วนที่ 4'!CO:CO))/B156</f>
        <v>#DIV/0!</v>
      </c>
      <c r="Q156" s="56" t="e">
        <f>(SUMIF('ส่วนที่ 4'!Q:Q,"13",'ส่วนที่ 4'!AD:AD)+SUMIF('ส่วนที่ 4'!AG:AG,"13",'ส่วนที่ 4'!AT:AT)+SUMIF('ส่วนที่ 4'!AW:AW,"13",'ส่วนที่ 4'!BJ:BJ)+SUMIF('ส่วนที่ 4'!BM:BM,"13",'ส่วนที่ 4'!BZ:BZ)+SUMIF('ส่วนที่ 4'!CC:CC,"13",'ส่วนที่ 4'!CP:CP))/B156</f>
        <v>#DIV/0!</v>
      </c>
      <c r="R156" s="56" t="e">
        <f>(SUMIF('ส่วนที่ 4'!Q:Q,"13",'ส่วนที่ 4'!AE:AE)+SUMIF('ส่วนที่ 4'!AG:AG,"13",'ส่วนที่ 4'!AU:AU)+SUMIF('ส่วนที่ 4'!AW:AW,"13",'ส่วนที่ 4'!BK:BK)+SUMIF('ส่วนที่ 4'!BM:BM,"13",'ส่วนที่ 4'!CA:CA)+SUMIF('ส่วนที่ 4'!CC:CC,"13",'ส่วนที่ 4'!CQ:CQ))/B156</f>
        <v>#DIV/0!</v>
      </c>
      <c r="S156" s="56" t="e">
        <f>(SUMIF('ส่วนที่ 4'!Q:Q,"13",'ส่วนที่ 4'!AF:AF)+SUMIF('ส่วนที่ 4'!AG:AG,"13",'ส่วนที่ 4'!AV:AV)+SUMIF('ส่วนที่ 4'!AW:AW,"13",'ส่วนที่ 4'!BL:BL)+SUMIF('ส่วนที่ 4'!BM:BM,"13",'ส่วนที่ 4'!CB:CB)+SUMIF('ส่วนที่ 4'!CC:CC,"13",'ส่วนที่ 4'!CR:CR))/B156</f>
        <v>#DIV/0!</v>
      </c>
      <c r="T156" s="233" t="e">
        <f t="shared" si="25"/>
        <v>#DIV/0!</v>
      </c>
    </row>
    <row r="157" spans="1:20" x14ac:dyDescent="0.3">
      <c r="A157" s="234" t="s">
        <v>85</v>
      </c>
      <c r="B157" s="235">
        <f>COUNTIF('ส่วนที่ 4'!B:B,"14")+COUNTIF('ส่วนที่ 4'!E:E,"14")+COUNTIF('ส่วนที่ 4'!H:H,"14")+COUNTIF('ส่วนที่ 4'!K:K,"14")+COUNTIF('ส่วนที่ 4'!N:N,"14")</f>
        <v>0</v>
      </c>
      <c r="C157" s="236" t="e">
        <f>(B157*100)/C1</f>
        <v>#DIV/0!</v>
      </c>
      <c r="D157" s="236" t="e">
        <f>(SUMIF('ส่วนที่ 4'!Q:Q,"14",'ส่วนที่ 4'!R:R)+SUMIF('ส่วนที่ 4'!AG:AG,"14",'ส่วนที่ 4'!AH:AH)+SUMIF('ส่วนที่ 4'!AW:AW,"14",'ส่วนที่ 4'!AX:AX)+SUMIF('ส่วนที่ 4'!BM:BM,"14",'ส่วนที่ 4'!BN:BN)+SUMIF('ส่วนที่ 4'!CC:CC,"14",'ส่วนที่ 4'!CD:CD))/B157</f>
        <v>#DIV/0!</v>
      </c>
      <c r="E157" s="236" t="e">
        <f>(SUMIF('ส่วนที่ 4'!Q:Q,"14",'ส่วนที่ 4'!S:S)+SUMIF('ส่วนที่ 4'!AG:AG,"14",'ส่วนที่ 4'!AI:AI)+SUMIF('ส่วนที่ 4'!AW:AW,"14",'ส่วนที่ 4'!AY:AY)+SUMIF('ส่วนที่ 4'!BM:BM,"14",'ส่วนที่ 4'!BO:BO)+SUMIF('ส่วนที่ 4'!CC:CC,"14",'ส่วนที่ 4'!CE:CE))/B157</f>
        <v>#DIV/0!</v>
      </c>
      <c r="F157" s="236" t="e">
        <f>(SUMIF('ส่วนที่ 4'!Q:Q,"14",'ส่วนที่ 4'!T:T)+SUMIF('ส่วนที่ 4'!AG:AG,"14",'ส่วนที่ 4'!AJ:AJ)+SUMIF('ส่วนที่ 4'!AW:AW,"14",'ส่วนที่ 4'!AZ:AZ)+SUMIF('ส่วนที่ 4'!BM:BM,"14",'ส่วนที่ 4'!BP:BP)+SUMIF('ส่วนที่ 4'!CC:CC,"14",'ส่วนที่ 4'!CF:CF))/B157</f>
        <v>#DIV/0!</v>
      </c>
      <c r="G157" s="236" t="e">
        <f>(SUMIF('ส่วนที่ 4'!Q:Q,"14",'ส่วนที่ 4'!U:U)+SUMIF('ส่วนที่ 4'!AG:AG,"14",'ส่วนที่ 4'!AK:AK)+SUMIF('ส่วนที่ 4'!AW:AW,"14",'ส่วนที่ 4'!BA:BA)+SUMIF('ส่วนที่ 4'!BM:BM,"14",'ส่วนที่ 4'!BQ:BQ)+SUMIF('ส่วนที่ 4'!CC:CC,"14",'ส่วนที่ 4'!CG:CG))/B157</f>
        <v>#DIV/0!</v>
      </c>
      <c r="H157" s="236" t="e">
        <f>(SUMIF('ส่วนที่ 4'!Q:Q,"14",'ส่วนที่ 4'!V:V)+SUMIF('ส่วนที่ 4'!AG:AG,"14",'ส่วนที่ 4'!AL:AL)+SUMIF('ส่วนที่ 4'!AW:AW,"14",'ส่วนที่ 4'!BB:BB)+SUMIF('ส่วนที่ 4'!BM:BM,"14",'ส่วนที่ 4'!BR:BR)+SUMIF('ส่วนที่ 4'!CC:CC,"14",'ส่วนที่ 4'!CH:CH))/B157</f>
        <v>#DIV/0!</v>
      </c>
      <c r="I157" s="236" t="e">
        <f>(SUMIF('ส่วนที่ 4'!Q:Q,"14",'ส่วนที่ 4'!W:W)+SUMIF('ส่วนที่ 4'!AG:AG,"14",'ส่วนที่ 4'!AM:AM)+SUMIF('ส่วนที่ 4'!AW:AW,"14",'ส่วนที่ 4'!BC:BC)+SUMIF('ส่วนที่ 4'!BM:BM,"14",'ส่วนที่ 4'!BS:BS)+SUMIF('ส่วนที่ 4'!CC:CC,"14",'ส่วนที่ 4'!CI:CI))/B157</f>
        <v>#DIV/0!</v>
      </c>
      <c r="J157" s="236" t="e">
        <f>(SUMIF('ส่วนที่ 4'!Q:Q,"14",'ส่วนที่ 4'!X:X)+SUMIF('ส่วนที่ 4'!AG:AG,"14",'ส่วนที่ 4'!AN:AN)+SUMIF('ส่วนที่ 4'!AW:AW,"14",'ส่วนที่ 4'!BD:BD)+SUMIF('ส่วนที่ 4'!BM:BM,"14",'ส่วนที่ 4'!BT:BT)+SUMIF('ส่วนที่ 4'!CC:CC,"14",'ส่วนที่ 4'!CJ:CJ))/B157</f>
        <v>#DIV/0!</v>
      </c>
      <c r="K157" s="236" t="e">
        <f t="shared" si="24"/>
        <v>#DIV/0!</v>
      </c>
      <c r="L157" s="236" t="e">
        <f>(SUMIF('ส่วนที่ 4'!Q:Q,"14",'ส่วนที่ 4'!Y:Y)+SUMIF('ส่วนที่ 4'!AG:AG,"14",'ส่วนที่ 4'!AO:AO)+SUMIF('ส่วนที่ 4'!AW:AW,"14",'ส่วนที่ 4'!BE:BE)+SUMIF('ส่วนที่ 4'!BM:BM,"14",'ส่วนที่ 4'!BU:BU)+SUMIF('ส่วนที่ 4'!CC:CC,"14",'ส่วนที่ 4'!CK:CK))/B157</f>
        <v>#DIV/0!</v>
      </c>
      <c r="M157" s="236" t="e">
        <f>(SUMIF('ส่วนที่ 4'!Q:Q,"14",'ส่วนที่ 4'!Z:Z)+SUMIF('ส่วนที่ 4'!AG:AG,"14",'ส่วนที่ 4'!AP:AP)+SUMIF('ส่วนที่ 4'!AW:AW,"14",'ส่วนที่ 4'!BF:BF)+SUMIF('ส่วนที่ 4'!BM:BM,"14",'ส่วนที่ 4'!BV:BV)+SUMIF('ส่วนที่ 4'!CC:CC,"14",'ส่วนที่ 4'!CL:CL))/B157</f>
        <v>#DIV/0!</v>
      </c>
      <c r="N157" s="236" t="e">
        <f>(SUMIF('ส่วนที่ 4'!Q:Q,"14",'ส่วนที่ 4'!AA:AA)+SUMIF('ส่วนที่ 4'!AG:AG,"14",'ส่วนที่ 4'!AQ:AQ)+SUMIF('ส่วนที่ 4'!AW:AW,"14",'ส่วนที่ 4'!BG:BG)+SUMIF('ส่วนที่ 4'!BM:BM,"14",'ส่วนที่ 4'!BW:BW)+SUMIF('ส่วนที่ 4'!CC:CC,"14",'ส่วนที่ 4'!CM:CM))/B157</f>
        <v>#DIV/0!</v>
      </c>
      <c r="O157" s="236" t="e">
        <f>(SUMIF('ส่วนที่ 4'!Q:Q,"14",'ส่วนที่ 4'!AB:AB)+SUMIF('ส่วนที่ 4'!AG:AG,"14",'ส่วนที่ 4'!AR:AR)+SUMIF('ส่วนที่ 4'!AW:AW,"14",'ส่วนที่ 4'!BH:BH)+SUMIF('ส่วนที่ 4'!BM:BM,"14",'ส่วนที่ 4'!BX:BX)+SUMIF('ส่วนที่ 4'!CC:CC,"14",'ส่วนที่ 4'!CN:CN))/B157</f>
        <v>#DIV/0!</v>
      </c>
      <c r="P157" s="236" t="e">
        <f>(SUMIF('ส่วนที่ 4'!Q:Q,"14",'ส่วนที่ 4'!AC:AC)+SUMIF('ส่วนที่ 4'!AG:AG,"14",'ส่วนที่ 4'!AS:AS)+SUMIF('ส่วนที่ 4'!AW:AW,"14",'ส่วนที่ 4'!BI:BI)+SUMIF('ส่วนที่ 4'!BM:BM,"14",'ส่วนที่ 4'!BY:BY)+SUMIF('ส่วนที่ 4'!CC:CC,"14",'ส่วนที่ 4'!CO:CO))/B157</f>
        <v>#DIV/0!</v>
      </c>
      <c r="Q157" s="236" t="e">
        <f>(SUMIF('ส่วนที่ 4'!Q:Q,"14",'ส่วนที่ 4'!AD:AD)+SUMIF('ส่วนที่ 4'!AG:AG,"14",'ส่วนที่ 4'!AT:AT)+SUMIF('ส่วนที่ 4'!AW:AW,"14",'ส่วนที่ 4'!BJ:BJ)+SUMIF('ส่วนที่ 4'!BM:BM,"14",'ส่วนที่ 4'!BZ:BZ)+SUMIF('ส่วนที่ 4'!CC:CC,"14",'ส่วนที่ 4'!CP:CP))/B157</f>
        <v>#DIV/0!</v>
      </c>
      <c r="R157" s="236" t="e">
        <f>(SUMIF('ส่วนที่ 4'!Q:Q,"14",'ส่วนที่ 4'!AE:AE)+SUMIF('ส่วนที่ 4'!AG:AG,"14",'ส่วนที่ 4'!AU:AU)+SUMIF('ส่วนที่ 4'!AW:AW,"14",'ส่วนที่ 4'!BK:BK)+SUMIF('ส่วนที่ 4'!BM:BM,"14",'ส่วนที่ 4'!CA:CA)+SUMIF('ส่วนที่ 4'!CC:CC,"14",'ส่วนที่ 4'!CQ:CQ))/B157</f>
        <v>#DIV/0!</v>
      </c>
      <c r="S157" s="236" t="e">
        <f>(SUMIF('ส่วนที่ 4'!Q:Q,"14",'ส่วนที่ 4'!AF:AF)+SUMIF('ส่วนที่ 4'!AG:AG,"14",'ส่วนที่ 4'!AV:AV)+SUMIF('ส่วนที่ 4'!AW:AW,"14",'ส่วนที่ 4'!BL:BL)+SUMIF('ส่วนที่ 4'!BM:BM,"14",'ส่วนที่ 4'!CB:CB)+SUMIF('ส่วนที่ 4'!CC:CC,"14",'ส่วนที่ 4'!CR:CR))/B157</f>
        <v>#DIV/0!</v>
      </c>
      <c r="T157" s="237" t="e">
        <f t="shared" si="25"/>
        <v>#DIV/0!</v>
      </c>
    </row>
    <row r="158" spans="1:20" x14ac:dyDescent="0.3">
      <c r="A158" s="232" t="s">
        <v>46</v>
      </c>
      <c r="B158" s="55">
        <f>COUNTIF('ส่วนที่ 4'!B:B,"15")+COUNTIF('ส่วนที่ 4'!E:E,"15")+COUNTIF('ส่วนที่ 4'!H:H,"15")+COUNTIF('ส่วนที่ 4'!K:K,"15")+COUNTIF('ส่วนที่ 4'!N:N,"15")</f>
        <v>0</v>
      </c>
      <c r="C158" s="56" t="e">
        <f>(B158*100)/C1</f>
        <v>#DIV/0!</v>
      </c>
      <c r="D158" s="56" t="e">
        <f>(SUMIF('ส่วนที่ 4'!Q:Q,"15",'ส่วนที่ 4'!R:R)+SUMIF('ส่วนที่ 4'!AG:AG,"15",'ส่วนที่ 4'!AH:AH)+SUMIF('ส่วนที่ 4'!AW:AW,"15",'ส่วนที่ 4'!AX:AX)+SUMIF('ส่วนที่ 4'!BM:BM,"15",'ส่วนที่ 4'!BN:BN)+SUMIF('ส่วนที่ 4'!CC:CC,"15",'ส่วนที่ 4'!CD:CD))/B158</f>
        <v>#DIV/0!</v>
      </c>
      <c r="E158" s="56" t="e">
        <f>(SUMIF('ส่วนที่ 4'!Q:Q,"15",'ส่วนที่ 4'!S:S)+SUMIF('ส่วนที่ 4'!AG:AG,"15",'ส่วนที่ 4'!AI:AI)+SUMIF('ส่วนที่ 4'!AW:AW,"15",'ส่วนที่ 4'!AY:AY)+SUMIF('ส่วนที่ 4'!BM:BM,"15",'ส่วนที่ 4'!BO:BO)+SUMIF('ส่วนที่ 4'!CC:CC,"15",'ส่วนที่ 4'!CE:CE))/B158</f>
        <v>#DIV/0!</v>
      </c>
      <c r="F158" s="56" t="e">
        <f>(SUMIF('ส่วนที่ 4'!Q:Q,"15",'ส่วนที่ 4'!T:T)+SUMIF('ส่วนที่ 4'!AG:AG,"15",'ส่วนที่ 4'!AJ:AJ)+SUMIF('ส่วนที่ 4'!AW:AW,"15",'ส่วนที่ 4'!AZ:AZ)+SUMIF('ส่วนที่ 4'!BM:BM,"15",'ส่วนที่ 4'!BP:BP)+SUMIF('ส่วนที่ 4'!CC:CC,"15",'ส่วนที่ 4'!CF:CF))/B158</f>
        <v>#DIV/0!</v>
      </c>
      <c r="G158" s="56" t="e">
        <f>(SUMIF('ส่วนที่ 4'!Q:Q,"15",'ส่วนที่ 4'!U:U)+SUMIF('ส่วนที่ 4'!AG:AG,"15",'ส่วนที่ 4'!AK:AK)+SUMIF('ส่วนที่ 4'!AW:AW,"15",'ส่วนที่ 4'!BA:BA)+SUMIF('ส่วนที่ 4'!BM:BM,"15",'ส่วนที่ 4'!BQ:BQ)+SUMIF('ส่วนที่ 4'!CC:CC,"15",'ส่วนที่ 4'!CG:CG))/B158</f>
        <v>#DIV/0!</v>
      </c>
      <c r="H158" s="56" t="e">
        <f>(SUMIF('ส่วนที่ 4'!Q:Q,"15",'ส่วนที่ 4'!V:V)+SUMIF('ส่วนที่ 4'!AG:AG,"15",'ส่วนที่ 4'!AL:AL)+SUMIF('ส่วนที่ 4'!AW:AW,"15",'ส่วนที่ 4'!BB:BB)+SUMIF('ส่วนที่ 4'!BM:BM,"15",'ส่วนที่ 4'!BR:BR)+SUMIF('ส่วนที่ 4'!CC:CC,"15",'ส่วนที่ 4'!CH:CH))/B158</f>
        <v>#DIV/0!</v>
      </c>
      <c r="I158" s="56" t="e">
        <f>(SUMIF('ส่วนที่ 4'!Q:Q,"15",'ส่วนที่ 4'!W:W)+SUMIF('ส่วนที่ 4'!AG:AG,"15",'ส่วนที่ 4'!AM:AM)+SUMIF('ส่วนที่ 4'!AW:AW,"15",'ส่วนที่ 4'!BC:BC)+SUMIF('ส่วนที่ 4'!BM:BM,"15",'ส่วนที่ 4'!BS:BS)+SUMIF('ส่วนที่ 4'!CC:CC,"15",'ส่วนที่ 4'!CI:CI))/B158</f>
        <v>#DIV/0!</v>
      </c>
      <c r="J158" s="56" t="e">
        <f>(SUMIF('ส่วนที่ 4'!Q:Q,"15",'ส่วนที่ 4'!X:X)+SUMIF('ส่วนที่ 4'!AG:AG,"15",'ส่วนที่ 4'!AN:AN)+SUMIF('ส่วนที่ 4'!AW:AW,"15",'ส่วนที่ 4'!BD:BD)+SUMIF('ส่วนที่ 4'!BM:BM,"15",'ส่วนที่ 4'!BT:BT)+SUMIF('ส่วนที่ 4'!CC:CC,"15",'ส่วนที่ 4'!CJ:CJ))/B158</f>
        <v>#DIV/0!</v>
      </c>
      <c r="K158" s="56" t="e">
        <f t="shared" si="24"/>
        <v>#DIV/0!</v>
      </c>
      <c r="L158" s="56" t="e">
        <f>(SUMIF('ส่วนที่ 4'!Q:Q,"15",'ส่วนที่ 4'!Y:Y)+SUMIF('ส่วนที่ 4'!AG:AG,"15",'ส่วนที่ 4'!AO:AO)+SUMIF('ส่วนที่ 4'!AW:AW,"15",'ส่วนที่ 4'!BE:BE)+SUMIF('ส่วนที่ 4'!BM:BM,"15",'ส่วนที่ 4'!BU:BU)+SUMIF('ส่วนที่ 4'!CC:CC,"15",'ส่วนที่ 4'!CK:CK))/B158</f>
        <v>#DIV/0!</v>
      </c>
      <c r="M158" s="56" t="e">
        <f>(SUMIF('ส่วนที่ 4'!Q:Q,"15",'ส่วนที่ 4'!Z:Z)+SUMIF('ส่วนที่ 4'!AG:AG,"15",'ส่วนที่ 4'!AP:AP)+SUMIF('ส่วนที่ 4'!AW:AW,"15",'ส่วนที่ 4'!BF:BF)+SUMIF('ส่วนที่ 4'!BM:BM,"15",'ส่วนที่ 4'!BV:BV)+SUMIF('ส่วนที่ 4'!CC:CC,"15",'ส่วนที่ 4'!CL:CL))/B158</f>
        <v>#DIV/0!</v>
      </c>
      <c r="N158" s="56" t="e">
        <f>(SUMIF('ส่วนที่ 4'!Q:Q,"15",'ส่วนที่ 4'!AA:AA)+SUMIF('ส่วนที่ 4'!AG:AG,"15",'ส่วนที่ 4'!AQ:AQ)+SUMIF('ส่วนที่ 4'!AW:AW,"15",'ส่วนที่ 4'!BG:BG)+SUMIF('ส่วนที่ 4'!BM:BM,"15",'ส่วนที่ 4'!BW:BW)+SUMIF('ส่วนที่ 4'!CC:CC,"15",'ส่วนที่ 4'!CM:CM))/B158</f>
        <v>#DIV/0!</v>
      </c>
      <c r="O158" s="56" t="e">
        <f>(SUMIF('ส่วนที่ 4'!Q:Q,"15",'ส่วนที่ 4'!AB:AB)+SUMIF('ส่วนที่ 4'!AG:AG,"15",'ส่วนที่ 4'!AR:AR)+SUMIF('ส่วนที่ 4'!AW:AW,"15",'ส่วนที่ 4'!BH:BH)+SUMIF('ส่วนที่ 4'!BM:BM,"15",'ส่วนที่ 4'!BX:BX)+SUMIF('ส่วนที่ 4'!CC:CC,"15",'ส่วนที่ 4'!CN:CN))/B158</f>
        <v>#DIV/0!</v>
      </c>
      <c r="P158" s="56" t="e">
        <f>(SUMIF('ส่วนที่ 4'!Q:Q,"15",'ส่วนที่ 4'!AC:AC)+SUMIF('ส่วนที่ 4'!AG:AG,"15",'ส่วนที่ 4'!AS:AS)+SUMIF('ส่วนที่ 4'!AW:AW,"15",'ส่วนที่ 4'!BI:BI)+SUMIF('ส่วนที่ 4'!BM:BM,"15",'ส่วนที่ 4'!BY:BY)+SUMIF('ส่วนที่ 4'!CC:CC,"15",'ส่วนที่ 4'!CO:CO))/B158</f>
        <v>#DIV/0!</v>
      </c>
      <c r="Q158" s="56" t="e">
        <f>(SUMIF('ส่วนที่ 4'!Q:Q,"15",'ส่วนที่ 4'!AD:AD)+SUMIF('ส่วนที่ 4'!AG:AG,"15",'ส่วนที่ 4'!AT:AT)+SUMIF('ส่วนที่ 4'!AW:AW,"15",'ส่วนที่ 4'!BJ:BJ)+SUMIF('ส่วนที่ 4'!BM:BM,"15",'ส่วนที่ 4'!BZ:BZ)+SUMIF('ส่วนที่ 4'!CC:CC,"15",'ส่วนที่ 4'!CP:CP))/B158</f>
        <v>#DIV/0!</v>
      </c>
      <c r="R158" s="56" t="e">
        <f>(SUMIF('ส่วนที่ 4'!Q:Q,"15",'ส่วนที่ 4'!AE:AE)+SUMIF('ส่วนที่ 4'!AG:AG,"15",'ส่วนที่ 4'!AU:AU)+SUMIF('ส่วนที่ 4'!AW:AW,"15",'ส่วนที่ 4'!BK:BK)+SUMIF('ส่วนที่ 4'!BM:BM,"15",'ส่วนที่ 4'!CA:CA)+SUMIF('ส่วนที่ 4'!CC:CC,"15",'ส่วนที่ 4'!CQ:CQ))/B158</f>
        <v>#DIV/0!</v>
      </c>
      <c r="S158" s="56" t="e">
        <f>(SUMIF('ส่วนที่ 4'!Q:Q,"15",'ส่วนที่ 4'!AF:AF)+SUMIF('ส่วนที่ 4'!AG:AG,"15",'ส่วนที่ 4'!AV:AV)+SUMIF('ส่วนที่ 4'!AW:AW,"15",'ส่วนที่ 4'!BL:BL)+SUMIF('ส่วนที่ 4'!BM:BM,"15",'ส่วนที่ 4'!CB:CB)+SUMIF('ส่วนที่ 4'!CC:CC,"15",'ส่วนที่ 4'!CR:CR))/B158</f>
        <v>#DIV/0!</v>
      </c>
      <c r="T158" s="233" t="e">
        <f t="shared" si="25"/>
        <v>#DIV/0!</v>
      </c>
    </row>
    <row r="159" spans="1:20" ht="15" thickBot="1" x14ac:dyDescent="0.35">
      <c r="A159" s="238" t="s">
        <v>47</v>
      </c>
      <c r="B159" s="239">
        <f>COUNTIF('ส่วนที่ 4'!B:B,"16")+COUNTIF('ส่วนที่ 4'!E:E,"16")+COUNTIF('ส่วนที่ 4'!H:H,"16")+COUNTIF('ส่วนที่ 4'!K:K,"16")+COUNTIF('ส่วนที่ 4'!N:N,"16")</f>
        <v>0</v>
      </c>
      <c r="C159" s="240" t="e">
        <f>(B159*100)/C1</f>
        <v>#DIV/0!</v>
      </c>
      <c r="D159" s="240" t="e">
        <f>(SUMIF('ส่วนที่ 4'!Q:Q,"16",'ส่วนที่ 4'!R:R)+SUMIF('ส่วนที่ 4'!AG:AG,"16",'ส่วนที่ 4'!AH:AH)+SUMIF('ส่วนที่ 4'!AW:AW,"16",'ส่วนที่ 4'!AX:AX)+SUMIF('ส่วนที่ 4'!BM:BM,"16",'ส่วนที่ 4'!BN:BN)+SUMIF('ส่วนที่ 4'!CC:CC,"16",'ส่วนที่ 4'!CD:CD))/B159</f>
        <v>#DIV/0!</v>
      </c>
      <c r="E159" s="240" t="e">
        <f>(SUMIF('ส่วนที่ 4'!Q:Q,"16",'ส่วนที่ 4'!S:S)+SUMIF('ส่วนที่ 4'!AG:AG,"16",'ส่วนที่ 4'!AI:AI)+SUMIF('ส่วนที่ 4'!AW:AW,"16",'ส่วนที่ 4'!AY:AY)+SUMIF('ส่วนที่ 4'!BM:BM,"16",'ส่วนที่ 4'!BO:BO)+SUMIF('ส่วนที่ 4'!CC:CC,"16",'ส่วนที่ 4'!CE:CE))/B159</f>
        <v>#DIV/0!</v>
      </c>
      <c r="F159" s="240" t="e">
        <f>(SUMIF('ส่วนที่ 4'!Q:Q,"16",'ส่วนที่ 4'!T:T)+SUMIF('ส่วนที่ 4'!AG:AG,"16",'ส่วนที่ 4'!AJ:AJ)+SUMIF('ส่วนที่ 4'!AW:AW,"16",'ส่วนที่ 4'!AZ:AZ)+SUMIF('ส่วนที่ 4'!BM:BM,"16",'ส่วนที่ 4'!BP:BP)+SUMIF('ส่วนที่ 4'!CC:CC,"16",'ส่วนที่ 4'!CF:CF))/B159</f>
        <v>#DIV/0!</v>
      </c>
      <c r="G159" s="240" t="e">
        <f>(SUMIF('ส่วนที่ 4'!Q:Q,"16",'ส่วนที่ 4'!U:U)+SUMIF('ส่วนที่ 4'!AG:AG,"16",'ส่วนที่ 4'!AK:AK)+SUMIF('ส่วนที่ 4'!AW:AW,"16",'ส่วนที่ 4'!BA:BA)+SUMIF('ส่วนที่ 4'!BM:BM,"16",'ส่วนที่ 4'!BQ:BQ)+SUMIF('ส่วนที่ 4'!CC:CC,"16",'ส่วนที่ 4'!CG:CG))/B159</f>
        <v>#DIV/0!</v>
      </c>
      <c r="H159" s="240" t="e">
        <f>(SUMIF('ส่วนที่ 4'!Q:Q,"16",'ส่วนที่ 4'!V:V)+SUMIF('ส่วนที่ 4'!AG:AG,"16",'ส่วนที่ 4'!AL:AL)+SUMIF('ส่วนที่ 4'!AW:AW,"16",'ส่วนที่ 4'!BB:BB)+SUMIF('ส่วนที่ 4'!BM:BM,"16",'ส่วนที่ 4'!BR:BR)+SUMIF('ส่วนที่ 4'!CC:CC,"16",'ส่วนที่ 4'!CH:CH))/B159</f>
        <v>#DIV/0!</v>
      </c>
      <c r="I159" s="240" t="e">
        <f>(SUMIF('ส่วนที่ 4'!Q:Q,"16",'ส่วนที่ 4'!W:W)+SUMIF('ส่วนที่ 4'!AG:AG,"16",'ส่วนที่ 4'!AM:AM)+SUMIF('ส่วนที่ 4'!AW:AW,"16",'ส่วนที่ 4'!BC:BC)+SUMIF('ส่วนที่ 4'!BM:BM,"16",'ส่วนที่ 4'!BS:BS)+SUMIF('ส่วนที่ 4'!CC:CC,"16",'ส่วนที่ 4'!CI:CI))/B159</f>
        <v>#DIV/0!</v>
      </c>
      <c r="J159" s="240" t="e">
        <f>(SUMIF('ส่วนที่ 4'!Q:Q,"16",'ส่วนที่ 4'!X:X)+SUMIF('ส่วนที่ 4'!AG:AG,"16",'ส่วนที่ 4'!AN:AN)+SUMIF('ส่วนที่ 4'!AW:AW,"16",'ส่วนที่ 4'!BD:BD)+SUMIF('ส่วนที่ 4'!BM:BM,"16",'ส่วนที่ 4'!BT:BT)+SUMIF('ส่วนที่ 4'!CC:CC,"16",'ส่วนที่ 4'!CJ:CJ))/B159</f>
        <v>#DIV/0!</v>
      </c>
      <c r="K159" s="241" t="e">
        <f t="shared" si="24"/>
        <v>#DIV/0!</v>
      </c>
      <c r="L159" s="240" t="e">
        <f>(SUMIF('ส่วนที่ 4'!Q:Q,"16",'ส่วนที่ 4'!Y:Y)+SUMIF('ส่วนที่ 4'!AG:AG,"16",'ส่วนที่ 4'!AO:AO)+SUMIF('ส่วนที่ 4'!AW:AW,"16",'ส่วนที่ 4'!BE:BE)+SUMIF('ส่วนที่ 4'!BM:BM,"16",'ส่วนที่ 4'!BU:BU)+SUMIF('ส่วนที่ 4'!CC:CC,"16",'ส่วนที่ 4'!CK:CK))/B159</f>
        <v>#DIV/0!</v>
      </c>
      <c r="M159" s="240" t="e">
        <f>(SUMIF('ส่วนที่ 4'!Q:Q,"16",'ส่วนที่ 4'!Z:Z)+SUMIF('ส่วนที่ 4'!AG:AG,"16",'ส่วนที่ 4'!AP:AP)+SUMIF('ส่วนที่ 4'!AW:AW,"16",'ส่วนที่ 4'!BF:BF)+SUMIF('ส่วนที่ 4'!BM:BM,"16",'ส่วนที่ 4'!BV:BV)+SUMIF('ส่วนที่ 4'!CC:CC,"16",'ส่วนที่ 4'!CL:CL))/B159</f>
        <v>#DIV/0!</v>
      </c>
      <c r="N159" s="240" t="e">
        <f>(SUMIF('ส่วนที่ 4'!Q:Q,"16",'ส่วนที่ 4'!AA:AA)+SUMIF('ส่วนที่ 4'!AG:AG,"16",'ส่วนที่ 4'!AQ:AQ)+SUMIF('ส่วนที่ 4'!AW:AW,"16",'ส่วนที่ 4'!BG:BG)+SUMIF('ส่วนที่ 4'!BM:BM,"16",'ส่วนที่ 4'!BW:BW)+SUMIF('ส่วนที่ 4'!CC:CC,"16",'ส่วนที่ 4'!CM:CM))/B159</f>
        <v>#DIV/0!</v>
      </c>
      <c r="O159" s="240" t="e">
        <f>(SUMIF('ส่วนที่ 4'!Q:Q,"16",'ส่วนที่ 4'!AB:AB)+SUMIF('ส่วนที่ 4'!AG:AG,"16",'ส่วนที่ 4'!AR:AR)+SUMIF('ส่วนที่ 4'!AW:AW,"16",'ส่วนที่ 4'!BH:BH)+SUMIF('ส่วนที่ 4'!BM:BM,"16",'ส่วนที่ 4'!BX:BX)+SUMIF('ส่วนที่ 4'!CC:CC,"16",'ส่วนที่ 4'!CN:CN))/B159</f>
        <v>#DIV/0!</v>
      </c>
      <c r="P159" s="240" t="e">
        <f>(SUMIF('ส่วนที่ 4'!Q:Q,"16",'ส่วนที่ 4'!AC:AC)+SUMIF('ส่วนที่ 4'!AG:AG,"16",'ส่วนที่ 4'!AS:AS)+SUMIF('ส่วนที่ 4'!AW:AW,"16",'ส่วนที่ 4'!BI:BI)+SUMIF('ส่วนที่ 4'!BM:BM,"16",'ส่วนที่ 4'!BY:BY)+SUMIF('ส่วนที่ 4'!CC:CC,"16",'ส่วนที่ 4'!CO:CO))/B159</f>
        <v>#DIV/0!</v>
      </c>
      <c r="Q159" s="240" t="e">
        <f>(SUMIF('ส่วนที่ 4'!Q:Q,"16",'ส่วนที่ 4'!AD:AD)+SUMIF('ส่วนที่ 4'!AG:AG,"16",'ส่วนที่ 4'!AT:AT)+SUMIF('ส่วนที่ 4'!AW:AW,"16",'ส่วนที่ 4'!BJ:BJ)+SUMIF('ส่วนที่ 4'!BM:BM,"16",'ส่วนที่ 4'!BZ:BZ)+SUMIF('ส่วนที่ 4'!CC:CC,"16",'ส่วนที่ 4'!CP:CP))/B159</f>
        <v>#DIV/0!</v>
      </c>
      <c r="R159" s="240" t="e">
        <f>(SUMIF('ส่วนที่ 4'!Q:Q,"16",'ส่วนที่ 4'!AE:AE)+SUMIF('ส่วนที่ 4'!AG:AG,"16",'ส่วนที่ 4'!AU:AU)+SUMIF('ส่วนที่ 4'!AW:AW,"16",'ส่วนที่ 4'!BK:BK)+SUMIF('ส่วนที่ 4'!BM:BM,"16",'ส่วนที่ 4'!CA:CA)+SUMIF('ส่วนที่ 4'!CC:CC,"16",'ส่วนที่ 4'!CQ:CQ))/B159</f>
        <v>#DIV/0!</v>
      </c>
      <c r="S159" s="240" t="e">
        <f>(SUMIF('ส่วนที่ 4'!Q:Q,"16",'ส่วนที่ 4'!AF:AF)+SUMIF('ส่วนที่ 4'!AG:AG,"16",'ส่วนที่ 4'!AV:AV)+SUMIF('ส่วนที่ 4'!AW:AW,"16",'ส่วนที่ 4'!BL:BL)+SUMIF('ส่วนที่ 4'!BM:BM,"16",'ส่วนที่ 4'!CB:CB)+SUMIF('ส่วนที่ 4'!CC:CC,"16",'ส่วนที่ 4'!CR:CR))/B159</f>
        <v>#DIV/0!</v>
      </c>
      <c r="T159" s="237" t="e">
        <f t="shared" si="25"/>
        <v>#DIV/0!</v>
      </c>
    </row>
    <row r="160" spans="1:20" x14ac:dyDescent="0.3">
      <c r="K160" s="150"/>
    </row>
    <row r="161" spans="1:18" ht="15" thickBot="1" x14ac:dyDescent="0.35">
      <c r="Q161" s="10"/>
    </row>
    <row r="162" spans="1:18" ht="14.25" customHeight="1" x14ac:dyDescent="0.3">
      <c r="A162" s="457"/>
      <c r="B162" s="458"/>
      <c r="C162" s="458"/>
      <c r="D162" s="458"/>
      <c r="E162" s="458"/>
      <c r="F162" s="458"/>
      <c r="G162" s="458"/>
      <c r="H162" s="458"/>
      <c r="I162" s="458"/>
      <c r="J162" s="460" t="s">
        <v>380</v>
      </c>
      <c r="K162" s="460"/>
      <c r="L162" s="460"/>
      <c r="M162" s="460"/>
      <c r="N162" s="460"/>
      <c r="O162" s="460"/>
      <c r="P162" s="460"/>
      <c r="Q162" s="460"/>
      <c r="R162" s="452" t="s">
        <v>370</v>
      </c>
    </row>
    <row r="163" spans="1:18" ht="14.25" customHeight="1" x14ac:dyDescent="0.3">
      <c r="A163" s="459"/>
      <c r="B163" s="462" t="s">
        <v>352</v>
      </c>
      <c r="C163" s="462"/>
      <c r="D163" s="445" t="s">
        <v>367</v>
      </c>
      <c r="E163" s="445" t="s">
        <v>377</v>
      </c>
      <c r="F163" s="451" t="s">
        <v>368</v>
      </c>
      <c r="G163" s="451"/>
      <c r="H163" s="446" t="s">
        <v>378</v>
      </c>
      <c r="I163" s="445" t="s">
        <v>369</v>
      </c>
      <c r="J163" s="456" t="s">
        <v>371</v>
      </c>
      <c r="K163" s="456"/>
      <c r="L163" s="456" t="s">
        <v>372</v>
      </c>
      <c r="M163" s="456"/>
      <c r="N163" s="456" t="s">
        <v>373</v>
      </c>
      <c r="O163" s="456"/>
      <c r="P163" s="455" t="s">
        <v>379</v>
      </c>
      <c r="Q163" s="454" t="s">
        <v>366</v>
      </c>
      <c r="R163" s="453"/>
    </row>
    <row r="164" spans="1:18" x14ac:dyDescent="0.3">
      <c r="A164" s="459"/>
      <c r="B164" s="19" t="s">
        <v>60</v>
      </c>
      <c r="C164" s="19" t="s">
        <v>61</v>
      </c>
      <c r="D164" s="445"/>
      <c r="E164" s="445"/>
      <c r="F164" s="19" t="s">
        <v>247</v>
      </c>
      <c r="G164" s="242" t="s">
        <v>357</v>
      </c>
      <c r="H164" s="446"/>
      <c r="I164" s="445"/>
      <c r="J164" s="19" t="s">
        <v>362</v>
      </c>
      <c r="K164" s="243" t="s">
        <v>363</v>
      </c>
      <c r="L164" s="19" t="s">
        <v>362</v>
      </c>
      <c r="M164" s="243" t="s">
        <v>363</v>
      </c>
      <c r="N164" s="19" t="s">
        <v>362</v>
      </c>
      <c r="O164" s="243" t="s">
        <v>363</v>
      </c>
      <c r="P164" s="455"/>
      <c r="Q164" s="454"/>
      <c r="R164" s="453"/>
    </row>
    <row r="165" spans="1:18" x14ac:dyDescent="0.3">
      <c r="A165" s="244" t="s">
        <v>337</v>
      </c>
      <c r="B165" s="61">
        <f>COUNTIF('ส่วนที่ 4'!DH:DH,"61")+COUNTIF('ส่วนที่ 4'!CV:CV,"61")+COUNTIF('ส่วนที่ 4'!CY:CY,"61")+COUNTIF('ส่วนที่ 4'!DB:DB,"61")+COUNTIF('ส่วนที่ 4'!DE:DE,"61")</f>
        <v>0</v>
      </c>
      <c r="C165" s="62" t="e">
        <f>(B165*100)/C1</f>
        <v>#DIV/0!</v>
      </c>
      <c r="D165" s="62" t="e">
        <f>(SUMIF('ส่วนที่ 4'!DH:DH,"61",'ส่วนที่ 4'!DJ:DJ)+SUMIF('ส่วนที่ 4'!DW:DW,"61",'ส่วนที่ 4'!DY:DY)+SUMIF('ส่วนที่ 4'!EL:EL,"61",'ส่วนที่ 4'!EN:EN)+SUMIF('ส่วนที่ 4'!FA:FA,"61",'ส่วนที่ 4'!FC:FC)+SUMIF('ส่วนที่ 4'!FP:FP,"61",'ส่วนที่ 4'!FR:FR))/B165</f>
        <v>#DIV/0!</v>
      </c>
      <c r="E165" s="62" t="e">
        <f>(SUMIF('ส่วนที่ 4'!DH:DH,"61",'ส่วนที่ 4'!DK:DK)+SUMIF('ส่วนที่ 4'!DW:DW,"61",'ส่วนที่ 4'!DZ:DZ)+SUMIF('ส่วนที่ 4'!EL:EL,"61",'ส่วนที่ 4'!EO:EO)+SUMIF('ส่วนที่ 4'!FA:FA,"61",'ส่วนที่ 4'!FD:FD)+SUMIF('ส่วนที่ 4'!FP:FP,"61",'ส่วนที่ 4'!FS:FS))/B165</f>
        <v>#DIV/0!</v>
      </c>
      <c r="F165" s="62" t="e">
        <f>(SUMIF('ส่วนที่ 4'!DH:DH,"61",'ส่วนที่ 4'!DL:DL)+SUMIF('ส่วนที่ 4'!DW:DW,"61",'ส่วนที่ 4'!EA:EA)+SUMIF('ส่วนที่ 4'!EL:EL,"61",'ส่วนที่ 4'!EP:EP)+SUMIF('ส่วนที่ 4'!FA:FA,"61",'ส่วนที่ 4'!FE:FE)+SUMIF('ส่วนที่ 4'!FP:FP,"61",'ส่วนที่ 4'!FT:FT))/B165</f>
        <v>#DIV/0!</v>
      </c>
      <c r="G165" s="62" t="e">
        <f>(SUMIF('ส่วนที่ 4'!DH:DH,"61",'ส่วนที่ 4'!DM:DM)+SUMIF('ส่วนที่ 4'!DW:DW,"61",'ส่วนที่ 4'!EB:EB)+SUMIF('ส่วนที่ 4'!EL:EL,"61",'ส่วนที่ 4'!EQ:EQ)+SUMIF('ส่วนที่ 4'!FA:FA,"61",'ส่วนที่ 4'!FF:FF)+SUMIF('ส่วนที่ 4'!FP:FP,"61",'ส่วนที่ 4'!FU:FU))/B165</f>
        <v>#DIV/0!</v>
      </c>
      <c r="H165" s="62" t="e">
        <f>(SUMIF('ส่วนที่ 4'!DH:DH,"61",'ส่วนที่ 4'!DN:DN)+SUMIF('ส่วนที่ 4'!DW:DW,"61",'ส่วนที่ 4'!EC:EC)+SUMIF('ส่วนที่ 4'!EL:EL,"61",'ส่วนที่ 4'!ER:ER)+SUMIF('ส่วนที่ 4'!FA:FA,"61",'ส่วนที่ 4'!FG:FG)+SUMIF('ส่วนที่ 4'!FP:FP,"61",'ส่วนที่ 4'!FV:FV))/B165</f>
        <v>#DIV/0!</v>
      </c>
      <c r="I165" s="62" t="e">
        <f>SUM(F165,G165)*H165</f>
        <v>#DIV/0!</v>
      </c>
      <c r="J165" s="62" t="e">
        <f>(SUMIF('ส่วนที่ 4'!DH:DH,"61",'ส่วนที่ 4'!DO:DO)+SUMIF('ส่วนที่ 4'!DW:DW,"61",'ส่วนที่ 4'!ED:ED)+SUMIF('ส่วนที่ 4'!EL:EL,"61",'ส่วนที่ 4'!ES:ES)+SUMIF('ส่วนที่ 4'!FA:FA,"61",'ส่วนที่ 4'!FH:FH)+SUMIF('ส่วนที่ 4'!FP:FP,"61",'ส่วนที่ 4'!FW:FW))/B165</f>
        <v>#DIV/0!</v>
      </c>
      <c r="K165" s="62" t="e">
        <f>(SUMIF('ส่วนที่ 4'!DH:DH,"61",'ส่วนที่ 4'!DP:DP)+SUMIF('ส่วนที่ 4'!DW:DW,"61",'ส่วนที่ 4'!EE:EE)+SUMIF('ส่วนที่ 4'!EL:EL,"61",'ส่วนที่ 4'!ET:ET)+SUMIF('ส่วนที่ 4'!FA:FA,"61",'ส่วนที่ 4'!FI:FI)+SUMIF('ส่วนที่ 4'!FP:FP,"61",'ส่วนที่ 4'!FX:FX))/B165</f>
        <v>#DIV/0!</v>
      </c>
      <c r="L165" s="62" t="e">
        <f>(SUMIF('ส่วนที่ 4'!DH:DH,"61",'ส่วนที่ 4'!DQ:DQ)+SUMIF('ส่วนที่ 4'!DW:DW,"61",'ส่วนที่ 4'!EF:EF)+SUMIF('ส่วนที่ 4'!EL:EL,"61",'ส่วนที่ 4'!EU:EU)+SUMIF('ส่วนที่ 4'!FA:FA,"61",'ส่วนที่ 4'!FJ:FJ)+SUMIF('ส่วนที่ 4'!FP:FP,"61",'ส่วนที่ 4'!FY:FY))/B165</f>
        <v>#DIV/0!</v>
      </c>
      <c r="M165" s="62" t="e">
        <f>(SUMIF('ส่วนที่ 4'!DH:DH,"61",'ส่วนที่ 4'!DR:DR)+SUMIF('ส่วนที่ 4'!DW:DW,"61",'ส่วนที่ 4'!EG:EG)+SUMIF('ส่วนที่ 4'!EL:EL,"61",'ส่วนที่ 4'!EV:EV)+SUMIF('ส่วนที่ 4'!FA:FA,"61",'ส่วนที่ 4'!FK:FK)+SUMIF('ส่วนที่ 4'!FP:FP,"61",'ส่วนที่ 4'!FZ:FZ))/B165</f>
        <v>#DIV/0!</v>
      </c>
      <c r="N165" s="62" t="e">
        <f>(SUMIF('ส่วนที่ 4'!DH:DH,"61",'ส่วนที่ 4'!DS:DS)+SUMIF('ส่วนที่ 4'!DW:DW,"61",'ส่วนที่ 4'!EH:EH)+SUMIF('ส่วนที่ 4'!EL:EL,"61",'ส่วนที่ 4'!EW:EW)+SUMIF('ส่วนที่ 4'!FA:FA,"61",'ส่วนที่ 4'!FL:FL)+SUMIF('ส่วนที่ 4'!FP:FP,"61",'ส่วนที่ 4'!GA:GA))/B165</f>
        <v>#DIV/0!</v>
      </c>
      <c r="O165" s="62" t="e">
        <f>(SUMIF('ส่วนที่ 4'!DH:DH,"61",'ส่วนที่ 4'!DT:DT)+SUMIF('ส่วนที่ 4'!DW:DW,"61",'ส่วนที่ 4'!EI:EI)+SUMIF('ส่วนที่ 4'!EL:EL,"61",'ส่วนที่ 4'!EX:EX)+SUMIF('ส่วนที่ 4'!FA:FA,"61",'ส่วนที่ 4'!FM:FM)+SUMIF('ส่วนที่ 4'!FP:FP,"61",'ส่วนที่ 4'!GB:GB))/B165</f>
        <v>#DIV/0!</v>
      </c>
      <c r="P165" s="62" t="e">
        <f>(SUMIF('ส่วนที่ 4'!DH:DH,"61",'ส่วนที่ 4'!DU:DU)+SUMIF('ส่วนที่ 4'!DW:DW,"61",'ส่วนที่ 4'!EJ:EJ)+SUMIF('ส่วนที่ 4'!EL:EL,"61",'ส่วนที่ 4'!EY:EY)+SUMIF('ส่วนที่ 4'!FA:FA,"61",'ส่วนที่ 4'!FN:FN)+SUMIF('ส่วนที่ 4'!FP:FP,"61",'ส่วนที่ 4'!GC:GC))/B165</f>
        <v>#DIV/0!</v>
      </c>
      <c r="Q165" s="62" t="e">
        <f>(SUMIF('ส่วนที่ 4'!DH:DH,"61",'ส่วนที่ 4'!DV:DV)+SUMIF('ส่วนที่ 4'!DW:DW,"61",'ส่วนที่ 4'!EK:EK)+SUMIF('ส่วนที่ 4'!EL:EL,"61",'ส่วนที่ 4'!EZ:EZ)+SUMIF('ส่วนที่ 4'!FA:FA,"61",'ส่วนที่ 4'!FO:FO)+SUMIF('ส่วนที่ 4'!FP:FP,"61",'ส่วนที่ 4'!GD:GD))/B165</f>
        <v>#DIV/0!</v>
      </c>
      <c r="R165" s="245" t="e">
        <f>SUM(I165-Q165)</f>
        <v>#DIV/0!</v>
      </c>
    </row>
    <row r="166" spans="1:18" x14ac:dyDescent="0.3">
      <c r="A166" s="246" t="s">
        <v>338</v>
      </c>
      <c r="B166" s="247">
        <f>COUNTIF('ส่วนที่ 4'!DH:DH,"62")+COUNTIF('ส่วนที่ 4'!CV:CV,"62")+COUNTIF('ส่วนที่ 4'!CY:CY,"62")+COUNTIF('ส่วนที่ 4'!DB:DB,"62")+COUNTIF('ส่วนที่ 4'!DE:DE,"62")</f>
        <v>0</v>
      </c>
      <c r="C166" s="248" t="e">
        <f>(B166*100)/C1</f>
        <v>#DIV/0!</v>
      </c>
      <c r="D166" s="248" t="e">
        <f>(SUMIF('ส่วนที่ 4'!DH:DH,"62",'ส่วนที่ 4'!DJ:DJ)+SUMIF('ส่วนที่ 4'!DW:DW,"62",'ส่วนที่ 4'!DY:DY)+SUMIF('ส่วนที่ 4'!EL:EL,"62",'ส่วนที่ 4'!EN:EN)+SUMIF('ส่วนที่ 4'!FA:FA,"62",'ส่วนที่ 4'!FC:FC)+SUMIF('ส่วนที่ 4'!FP:FP,"62",'ส่วนที่ 4'!FR:FR))/B166</f>
        <v>#DIV/0!</v>
      </c>
      <c r="E166" s="248" t="e">
        <f>(SUMIF('ส่วนที่ 4'!DH:DH,"62",'ส่วนที่ 4'!DK:DK)+SUMIF('ส่วนที่ 4'!DW:DW,"62",'ส่วนที่ 4'!DZ:DZ)+SUMIF('ส่วนที่ 4'!EL:EL,"62",'ส่วนที่ 4'!EO:EO)+SUMIF('ส่วนที่ 4'!FA:FA,"62",'ส่วนที่ 4'!FD:FD)+SUMIF('ส่วนที่ 4'!FP:FP,"62",'ส่วนที่ 4'!FS:FS))/B166</f>
        <v>#DIV/0!</v>
      </c>
      <c r="F166" s="248" t="e">
        <f>(SUMIF('ส่วนที่ 4'!DH:DH,"62",'ส่วนที่ 4'!DL:DL)+SUMIF('ส่วนที่ 4'!DW:DW,"62",'ส่วนที่ 4'!EA:EA)+SUMIF('ส่วนที่ 4'!EL:EL,"62",'ส่วนที่ 4'!EP:EP)+SUMIF('ส่วนที่ 4'!FA:FA,"62",'ส่วนที่ 4'!FE:FE)+SUMIF('ส่วนที่ 4'!FP:FP,"62",'ส่วนที่ 4'!FT:FT))/B166</f>
        <v>#DIV/0!</v>
      </c>
      <c r="G166" s="248" t="e">
        <f>(SUMIF('ส่วนที่ 4'!DH:DH,"62",'ส่วนที่ 4'!DM:DM)+SUMIF('ส่วนที่ 4'!DW:DW,"62",'ส่วนที่ 4'!EB:EB)+SUMIF('ส่วนที่ 4'!EL:EL,"62",'ส่วนที่ 4'!EQ:EQ)+SUMIF('ส่วนที่ 4'!FA:FA,"62",'ส่วนที่ 4'!FF:FF)+SUMIF('ส่วนที่ 4'!FP:FP,"62",'ส่วนที่ 4'!FU:FU))/B166</f>
        <v>#DIV/0!</v>
      </c>
      <c r="H166" s="248" t="e">
        <f>(SUMIF('ส่วนที่ 4'!DH:DH,"62",'ส่วนที่ 4'!DN:DN)+SUMIF('ส่วนที่ 4'!DW:DW,"62",'ส่วนที่ 4'!EC:EC)+SUMIF('ส่วนที่ 4'!EL:EL,"62",'ส่วนที่ 4'!ER:ER)+SUMIF('ส่วนที่ 4'!FA:FA,"62",'ส่วนที่ 4'!FG:FG)+SUMIF('ส่วนที่ 4'!FP:FP,"62",'ส่วนที่ 4'!FV:FV))/B166</f>
        <v>#DIV/0!</v>
      </c>
      <c r="I166" s="248" t="e">
        <f t="shared" ref="I166:I176" si="26">SUM(F166,G166)*H166</f>
        <v>#DIV/0!</v>
      </c>
      <c r="J166" s="248" t="e">
        <f>(SUMIF('ส่วนที่ 4'!DH:DH,"62",'ส่วนที่ 4'!DO:DO)+SUMIF('ส่วนที่ 4'!DW:DW,"62",'ส่วนที่ 4'!ED:ED)+SUMIF('ส่วนที่ 4'!EL:EL,"62",'ส่วนที่ 4'!ES:ES)+SUMIF('ส่วนที่ 4'!FA:FA,"62",'ส่วนที่ 4'!FH:FH)+SUMIF('ส่วนที่ 4'!FP:FP,"62",'ส่วนที่ 4'!FW:FW))/B166</f>
        <v>#DIV/0!</v>
      </c>
      <c r="K166" s="248" t="e">
        <f>(SUMIF('ส่วนที่ 4'!DH:DH,"62",'ส่วนที่ 4'!DP:DP)+SUMIF('ส่วนที่ 4'!DW:DW,"62",'ส่วนที่ 4'!EE:EE)+SUMIF('ส่วนที่ 4'!EL:EL,"62",'ส่วนที่ 4'!ET:ET)+SUMIF('ส่วนที่ 4'!FA:FA,"62",'ส่วนที่ 4'!FI:FI)+SUMIF('ส่วนที่ 4'!FP:FP,"62",'ส่วนที่ 4'!FX:FX))/B166</f>
        <v>#DIV/0!</v>
      </c>
      <c r="L166" s="248" t="e">
        <f>(SUMIF('ส่วนที่ 4'!DH:DH,"62",'ส่วนที่ 4'!DQ:DQ)+SUMIF('ส่วนที่ 4'!DW:DW,"62",'ส่วนที่ 4'!EF:EF)+SUMIF('ส่วนที่ 4'!EL:EL,"62",'ส่วนที่ 4'!EU:EU)+SUMIF('ส่วนที่ 4'!FA:FA,"62",'ส่วนที่ 4'!FJ:FJ)+SUMIF('ส่วนที่ 4'!FP:FP,"62",'ส่วนที่ 4'!FY:FY))/B166</f>
        <v>#DIV/0!</v>
      </c>
      <c r="M166" s="248" t="e">
        <f>(SUMIF('ส่วนที่ 4'!DH:DH,"62",'ส่วนที่ 4'!DR:DR)+SUMIF('ส่วนที่ 4'!DW:DW,"62",'ส่วนที่ 4'!EG:EG)+SUMIF('ส่วนที่ 4'!EL:EL,"62",'ส่วนที่ 4'!EV:EV)+SUMIF('ส่วนที่ 4'!FA:FA,"62",'ส่วนที่ 4'!FK:FK)+SUMIF('ส่วนที่ 4'!FP:FP,"62",'ส่วนที่ 4'!FZ:FZ))/B166</f>
        <v>#DIV/0!</v>
      </c>
      <c r="N166" s="248" t="e">
        <f>(SUMIF('ส่วนที่ 4'!DH:DH,"62",'ส่วนที่ 4'!DS:DS)+SUMIF('ส่วนที่ 4'!DW:DW,"62",'ส่วนที่ 4'!EH:EH)+SUMIF('ส่วนที่ 4'!EL:EL,"62",'ส่วนที่ 4'!EW:EW)+SUMIF('ส่วนที่ 4'!FA:FA,"62",'ส่วนที่ 4'!FL:FL)+SUMIF('ส่วนที่ 4'!FP:FP,"62",'ส่วนที่ 4'!GA:GA))/B166</f>
        <v>#DIV/0!</v>
      </c>
      <c r="O166" s="248" t="e">
        <f>(SUMIF('ส่วนที่ 4'!DH:DH,"62",'ส่วนที่ 4'!DT:DT)+SUMIF('ส่วนที่ 4'!DW:DW,"62",'ส่วนที่ 4'!EI:EI)+SUMIF('ส่วนที่ 4'!EL:EL,"62",'ส่วนที่ 4'!EX:EX)+SUMIF('ส่วนที่ 4'!FA:FA,"62",'ส่วนที่ 4'!FM:FM)+SUMIF('ส่วนที่ 4'!FP:FP,"62",'ส่วนที่ 4'!GB:GB))/B166</f>
        <v>#DIV/0!</v>
      </c>
      <c r="P166" s="248" t="e">
        <f>(SUMIF('ส่วนที่ 4'!DH:DH,"62",'ส่วนที่ 4'!DU:DU)+SUMIF('ส่วนที่ 4'!DW:DW,"62",'ส่วนที่ 4'!EJ:EJ)+SUMIF('ส่วนที่ 4'!EL:EL,"62",'ส่วนที่ 4'!EY:EY)+SUMIF('ส่วนที่ 4'!FA:FA,"62",'ส่วนที่ 4'!FN:FN)+SUMIF('ส่วนที่ 4'!FP:FP,"62",'ส่วนที่ 4'!GC:GC))/B166</f>
        <v>#DIV/0!</v>
      </c>
      <c r="Q166" s="248" t="e">
        <f>(SUMIF('ส่วนที่ 4'!DH:DH,"62",'ส่วนที่ 4'!DV:DV)+SUMIF('ส่วนที่ 4'!DW:DW,"62",'ส่วนที่ 4'!EK:EK)+SUMIF('ส่วนที่ 4'!EL:EL,"62",'ส่วนที่ 4'!EZ:EZ)+SUMIF('ส่วนที่ 4'!FA:FA,"62",'ส่วนที่ 4'!FO:FO)+SUMIF('ส่วนที่ 4'!FP:FP,"62",'ส่วนที่ 4'!GD:GD))/B166</f>
        <v>#DIV/0!</v>
      </c>
      <c r="R166" s="249" t="e">
        <f t="shared" ref="R166:R176" si="27">SUM(I166-Q166)</f>
        <v>#DIV/0!</v>
      </c>
    </row>
    <row r="167" spans="1:18" x14ac:dyDescent="0.3">
      <c r="A167" s="244" t="s">
        <v>339</v>
      </c>
      <c r="B167" s="61">
        <f>COUNTIF('ส่วนที่ 4'!DH:DH,"63")+COUNTIF('ส่วนที่ 4'!CV:CV,"63")+COUNTIF('ส่วนที่ 4'!CY:CY,"63")+COUNTIF('ส่วนที่ 4'!DB:DB,"63")+COUNTIF('ส่วนที่ 4'!DE:DE,"63")</f>
        <v>0</v>
      </c>
      <c r="C167" s="62" t="e">
        <f>(B167*100)/C1</f>
        <v>#DIV/0!</v>
      </c>
      <c r="D167" s="62" t="e">
        <f>(SUMIF('ส่วนที่ 4'!DH:DH,"63",'ส่วนที่ 4'!DJ:DJ)+SUMIF('ส่วนที่ 4'!DW:DW,"63",'ส่วนที่ 4'!DY:DY)+SUMIF('ส่วนที่ 4'!EL:EL,"63",'ส่วนที่ 4'!EN:EN)+SUMIF('ส่วนที่ 4'!FA:FA,"63",'ส่วนที่ 4'!FC:FC)+SUMIF('ส่วนที่ 4'!FP:FP,"63",'ส่วนที่ 4'!FR:FR))/B167</f>
        <v>#DIV/0!</v>
      </c>
      <c r="E167" s="62" t="e">
        <f>(SUMIF('ส่วนที่ 4'!DH:DH,"63",'ส่วนที่ 4'!DK:DK)+SUMIF('ส่วนที่ 4'!DW:DW,"63",'ส่วนที่ 4'!DZ:DZ)+SUMIF('ส่วนที่ 4'!EL:EL,"63",'ส่วนที่ 4'!EO:EO)+SUMIF('ส่วนที่ 4'!FA:FA,"63",'ส่วนที่ 4'!FD:FD)+SUMIF('ส่วนที่ 4'!FP:FP,"63",'ส่วนที่ 4'!FS:FS))/B167</f>
        <v>#DIV/0!</v>
      </c>
      <c r="F167" s="62" t="e">
        <f>(SUMIF('ส่วนที่ 4'!DH:DH,"63",'ส่วนที่ 4'!DL:DL)+SUMIF('ส่วนที่ 4'!DW:DW,"63",'ส่วนที่ 4'!EA:EA)+SUMIF('ส่วนที่ 4'!EL:EL,"63",'ส่วนที่ 4'!EP:EP)+SUMIF('ส่วนที่ 4'!FA:FA,"63",'ส่วนที่ 4'!FE:FE)+SUMIF('ส่วนที่ 4'!FP:FP,"63",'ส่วนที่ 4'!FT:FT))/B167</f>
        <v>#DIV/0!</v>
      </c>
      <c r="G167" s="62" t="e">
        <f>(SUMIF('ส่วนที่ 4'!DH:DH,"63",'ส่วนที่ 4'!DM:DM)+SUMIF('ส่วนที่ 4'!DW:DW,"63",'ส่วนที่ 4'!EB:EB)+SUMIF('ส่วนที่ 4'!EL:EL,"63",'ส่วนที่ 4'!EQ:EQ)+SUMIF('ส่วนที่ 4'!FA:FA,"63",'ส่วนที่ 4'!FF:FF)+SUMIF('ส่วนที่ 4'!FP:FP,"63",'ส่วนที่ 4'!FU:FU))/B167</f>
        <v>#DIV/0!</v>
      </c>
      <c r="H167" s="62" t="e">
        <f>(SUMIF('ส่วนที่ 4'!DH:DH,"63",'ส่วนที่ 4'!DN:DN)+SUMIF('ส่วนที่ 4'!DW:DW,"63",'ส่วนที่ 4'!EC:EC)+SUMIF('ส่วนที่ 4'!EL:EL,"63",'ส่วนที่ 4'!ER:ER)+SUMIF('ส่วนที่ 4'!FA:FA,"63",'ส่วนที่ 4'!FG:FG)+SUMIF('ส่วนที่ 4'!FP:FP,"63",'ส่วนที่ 4'!FV:FV))/B167</f>
        <v>#DIV/0!</v>
      </c>
      <c r="I167" s="62" t="e">
        <f t="shared" si="26"/>
        <v>#DIV/0!</v>
      </c>
      <c r="J167" s="62" t="e">
        <f>(SUMIF('ส่วนที่ 4'!DH:DH,"63",'ส่วนที่ 4'!DO:DO)+SUMIF('ส่วนที่ 4'!DW:DW,"63",'ส่วนที่ 4'!ED:ED)+SUMIF('ส่วนที่ 4'!EL:EL,"63",'ส่วนที่ 4'!ES:ES)+SUMIF('ส่วนที่ 4'!FA:FA,"63",'ส่วนที่ 4'!FH:FH)+SUMIF('ส่วนที่ 4'!FP:FP,"63",'ส่วนที่ 4'!FW:FW))/B167</f>
        <v>#DIV/0!</v>
      </c>
      <c r="K167" s="62" t="e">
        <f>(SUMIF('ส่วนที่ 4'!DH:DH,"63",'ส่วนที่ 4'!DP:DP)+SUMIF('ส่วนที่ 4'!DW:DW,"63",'ส่วนที่ 4'!EE:EE)+SUMIF('ส่วนที่ 4'!EL:EL,"63",'ส่วนที่ 4'!ET:ET)+SUMIF('ส่วนที่ 4'!FA:FA,"63",'ส่วนที่ 4'!FI:FI)+SUMIF('ส่วนที่ 4'!FP:FP,"63",'ส่วนที่ 4'!FX:FX))/B167</f>
        <v>#DIV/0!</v>
      </c>
      <c r="L167" s="62" t="e">
        <f>(SUMIF('ส่วนที่ 4'!DH:DH,"63",'ส่วนที่ 4'!DQ:DQ)+SUMIF('ส่วนที่ 4'!DW:DW,"63",'ส่วนที่ 4'!EF:EF)+SUMIF('ส่วนที่ 4'!EL:EL,"63",'ส่วนที่ 4'!EU:EU)+SUMIF('ส่วนที่ 4'!FA:FA,"63",'ส่วนที่ 4'!FJ:FJ)+SUMIF('ส่วนที่ 4'!FP:FP,"63",'ส่วนที่ 4'!FY:FY))/B167</f>
        <v>#DIV/0!</v>
      </c>
      <c r="M167" s="62" t="e">
        <f>(SUMIF('ส่วนที่ 4'!DH:DH,"63",'ส่วนที่ 4'!DR:DR)+SUMIF('ส่วนที่ 4'!DW:DW,"63",'ส่วนที่ 4'!EG:EG)+SUMIF('ส่วนที่ 4'!EL:EL,"63",'ส่วนที่ 4'!EV:EV)+SUMIF('ส่วนที่ 4'!FA:FA,"63",'ส่วนที่ 4'!FK:FK)+SUMIF('ส่วนที่ 4'!FP:FP,"63",'ส่วนที่ 4'!FZ:FZ))/B167</f>
        <v>#DIV/0!</v>
      </c>
      <c r="N167" s="62" t="e">
        <f>(SUMIF('ส่วนที่ 4'!DH:DH,"63",'ส่วนที่ 4'!DS:DS)+SUMIF('ส่วนที่ 4'!DW:DW,"63",'ส่วนที่ 4'!EH:EH)+SUMIF('ส่วนที่ 4'!EL:EL,"63",'ส่วนที่ 4'!EW:EW)+SUMIF('ส่วนที่ 4'!FA:FA,"63",'ส่วนที่ 4'!FL:FL)+SUMIF('ส่วนที่ 4'!FP:FP,"63",'ส่วนที่ 4'!GA:GA))/B167</f>
        <v>#DIV/0!</v>
      </c>
      <c r="O167" s="62" t="e">
        <f>(SUMIF('ส่วนที่ 4'!DH:DH,"63",'ส่วนที่ 4'!DT:DT)+SUMIF('ส่วนที่ 4'!DW:DW,"63",'ส่วนที่ 4'!EI:EI)+SUMIF('ส่วนที่ 4'!EL:EL,"63",'ส่วนที่ 4'!EX:EX)+SUMIF('ส่วนที่ 4'!FA:FA,"63",'ส่วนที่ 4'!FM:FM)+SUMIF('ส่วนที่ 4'!FP:FP,"63",'ส่วนที่ 4'!GB:GB))/B167</f>
        <v>#DIV/0!</v>
      </c>
      <c r="P167" s="62" t="e">
        <f>(SUMIF('ส่วนที่ 4'!DH:DH,"63",'ส่วนที่ 4'!DU:DU)+SUMIF('ส่วนที่ 4'!DW:DW,"63",'ส่วนที่ 4'!EJ:EJ)+SUMIF('ส่วนที่ 4'!EL:EL,"63",'ส่วนที่ 4'!EY:EY)+SUMIF('ส่วนที่ 4'!FA:FA,"63",'ส่วนที่ 4'!FN:FN)+SUMIF('ส่วนที่ 4'!FP:FP,"63",'ส่วนที่ 4'!GC:GC))/B167</f>
        <v>#DIV/0!</v>
      </c>
      <c r="Q167" s="62" t="e">
        <f>(SUMIF('ส่วนที่ 4'!DH:DH,"63",'ส่วนที่ 4'!DV:DV)+SUMIF('ส่วนที่ 4'!DW:DW,"63",'ส่วนที่ 4'!EK:EK)+SUMIF('ส่วนที่ 4'!EL:EL,"63",'ส่วนที่ 4'!EZ:EZ)+SUMIF('ส่วนที่ 4'!FA:FA,"63",'ส่วนที่ 4'!FO:FO)+SUMIF('ส่วนที่ 4'!FP:FP,"63",'ส่วนที่ 4'!GD:GD))/B167</f>
        <v>#DIV/0!</v>
      </c>
      <c r="R167" s="245" t="e">
        <f t="shared" si="27"/>
        <v>#DIV/0!</v>
      </c>
    </row>
    <row r="168" spans="1:18" x14ac:dyDescent="0.3">
      <c r="A168" s="246" t="s">
        <v>340</v>
      </c>
      <c r="B168" s="247">
        <f>COUNTIF('ส่วนที่ 4'!DH:DH,"64")+COUNTIF('ส่วนที่ 4'!CV:CV,"64")+COUNTIF('ส่วนที่ 4'!CY:CY,"64")+COUNTIF('ส่วนที่ 4'!DB:DB,"64")+COUNTIF('ส่วนที่ 4'!DE:DE,"64")</f>
        <v>0</v>
      </c>
      <c r="C168" s="248" t="e">
        <f>(B168*100)/C1</f>
        <v>#DIV/0!</v>
      </c>
      <c r="D168" s="248" t="e">
        <f>(SUMIF('ส่วนที่ 4'!DH:DH,"64",'ส่วนที่ 4'!DJ:DJ)+SUMIF('ส่วนที่ 4'!DW:DW,"64",'ส่วนที่ 4'!DY:DY)+SUMIF('ส่วนที่ 4'!EL:EL,"64",'ส่วนที่ 4'!EN:EN)+SUMIF('ส่วนที่ 4'!FA:FA,"64",'ส่วนที่ 4'!FC:FC)+SUMIF('ส่วนที่ 4'!FP:FP,"64",'ส่วนที่ 4'!FR:FR))/B168</f>
        <v>#DIV/0!</v>
      </c>
      <c r="E168" s="248" t="e">
        <f>(SUMIF('ส่วนที่ 4'!DH:DH,"64",'ส่วนที่ 4'!DK:DK)+SUMIF('ส่วนที่ 4'!DW:DW,"64",'ส่วนที่ 4'!DZ:DZ)+SUMIF('ส่วนที่ 4'!EL:EL,"64",'ส่วนที่ 4'!EO:EO)+SUMIF('ส่วนที่ 4'!FA:FA,"64",'ส่วนที่ 4'!FD:FD)+SUMIF('ส่วนที่ 4'!FP:FP,"64",'ส่วนที่ 4'!FS:FS))/B168</f>
        <v>#DIV/0!</v>
      </c>
      <c r="F168" s="248" t="e">
        <f>(SUMIF('ส่วนที่ 4'!DH:DH,"64",'ส่วนที่ 4'!DL:DL)+SUMIF('ส่วนที่ 4'!DW:DW,"64",'ส่วนที่ 4'!EA:EA)+SUMIF('ส่วนที่ 4'!EL:EL,"64",'ส่วนที่ 4'!EP:EP)+SUMIF('ส่วนที่ 4'!FA:FA,"64",'ส่วนที่ 4'!FE:FE)+SUMIF('ส่วนที่ 4'!FP:FP,"64",'ส่วนที่ 4'!FT:FT))/B168</f>
        <v>#DIV/0!</v>
      </c>
      <c r="G168" s="248" t="e">
        <f>(SUMIF('ส่วนที่ 4'!DH:DH,"64",'ส่วนที่ 4'!DM:DM)+SUMIF('ส่วนที่ 4'!DW:DW,"64",'ส่วนที่ 4'!EB:EB)+SUMIF('ส่วนที่ 4'!EL:EL,"64",'ส่วนที่ 4'!EQ:EQ)+SUMIF('ส่วนที่ 4'!FA:FA,"64",'ส่วนที่ 4'!FF:FF)+SUMIF('ส่วนที่ 4'!FP:FP,"64",'ส่วนที่ 4'!FU:FU))/B168</f>
        <v>#DIV/0!</v>
      </c>
      <c r="H168" s="248" t="e">
        <f>(SUMIF('ส่วนที่ 4'!DH:DH,"64",'ส่วนที่ 4'!DN:DN)+SUMIF('ส่วนที่ 4'!DW:DW,"64",'ส่วนที่ 4'!EC:EC)+SUMIF('ส่วนที่ 4'!EL:EL,"64",'ส่วนที่ 4'!ER:ER)+SUMIF('ส่วนที่ 4'!FA:FA,"64",'ส่วนที่ 4'!FG:FG)+SUMIF('ส่วนที่ 4'!FP:FP,"64",'ส่วนที่ 4'!FV:FV))/B168</f>
        <v>#DIV/0!</v>
      </c>
      <c r="I168" s="248" t="e">
        <f t="shared" si="26"/>
        <v>#DIV/0!</v>
      </c>
      <c r="J168" s="248" t="e">
        <f>(SUMIF('ส่วนที่ 4'!DH:DH,"64",'ส่วนที่ 4'!DO:DO)+SUMIF('ส่วนที่ 4'!DW:DW,"64",'ส่วนที่ 4'!ED:ED)+SUMIF('ส่วนที่ 4'!EL:EL,"64",'ส่วนที่ 4'!ES:ES)+SUMIF('ส่วนที่ 4'!FA:FA,"64",'ส่วนที่ 4'!FH:FH)+SUMIF('ส่วนที่ 4'!FP:FP,"64",'ส่วนที่ 4'!FW:FW))/B168</f>
        <v>#DIV/0!</v>
      </c>
      <c r="K168" s="248" t="e">
        <f>(SUMIF('ส่วนที่ 4'!DH:DH,"64",'ส่วนที่ 4'!DP:DP)+SUMIF('ส่วนที่ 4'!DW:DW,"64",'ส่วนที่ 4'!EE:EE)+SUMIF('ส่วนที่ 4'!EL:EL,"64",'ส่วนที่ 4'!ET:ET)+SUMIF('ส่วนที่ 4'!FA:FA,"64",'ส่วนที่ 4'!FI:FI)+SUMIF('ส่วนที่ 4'!FP:FP,"64",'ส่วนที่ 4'!FX:FX))/B168</f>
        <v>#DIV/0!</v>
      </c>
      <c r="L168" s="248" t="e">
        <f>(SUMIF('ส่วนที่ 4'!DH:DH,"64",'ส่วนที่ 4'!DQ:DQ)+SUMIF('ส่วนที่ 4'!DW:DW,"64",'ส่วนที่ 4'!EF:EF)+SUMIF('ส่วนที่ 4'!EL:EL,"64",'ส่วนที่ 4'!EU:EU)+SUMIF('ส่วนที่ 4'!FA:FA,"64",'ส่วนที่ 4'!FJ:FJ)+SUMIF('ส่วนที่ 4'!FP:FP,"64",'ส่วนที่ 4'!FY:FY))/B168</f>
        <v>#DIV/0!</v>
      </c>
      <c r="M168" s="248" t="e">
        <f>(SUMIF('ส่วนที่ 4'!DH:DH,"64",'ส่วนที่ 4'!DR:DR)+SUMIF('ส่วนที่ 4'!DW:DW,"64",'ส่วนที่ 4'!EG:EG)+SUMIF('ส่วนที่ 4'!EL:EL,"64",'ส่วนที่ 4'!EV:EV)+SUMIF('ส่วนที่ 4'!FA:FA,"64",'ส่วนที่ 4'!FK:FK)+SUMIF('ส่วนที่ 4'!FP:FP,"64",'ส่วนที่ 4'!FZ:FZ))/B168</f>
        <v>#DIV/0!</v>
      </c>
      <c r="N168" s="248" t="e">
        <f>(SUMIF('ส่วนที่ 4'!DH:DH,"64",'ส่วนที่ 4'!DS:DS)+SUMIF('ส่วนที่ 4'!DW:DW,"64",'ส่วนที่ 4'!EH:EH)+SUMIF('ส่วนที่ 4'!EL:EL,"64",'ส่วนที่ 4'!EW:EW)+SUMIF('ส่วนที่ 4'!FA:FA,"64",'ส่วนที่ 4'!FL:FL)+SUMIF('ส่วนที่ 4'!FP:FP,"64",'ส่วนที่ 4'!GA:GA))/B168</f>
        <v>#DIV/0!</v>
      </c>
      <c r="O168" s="248" t="e">
        <f>(SUMIF('ส่วนที่ 4'!DH:DH,"64",'ส่วนที่ 4'!DT:DT)+SUMIF('ส่วนที่ 4'!DW:DW,"64",'ส่วนที่ 4'!EI:EI)+SUMIF('ส่วนที่ 4'!EL:EL,"64",'ส่วนที่ 4'!EX:EX)+SUMIF('ส่วนที่ 4'!FA:FA,"64",'ส่วนที่ 4'!FM:FM)+SUMIF('ส่วนที่ 4'!FP:FP,"64",'ส่วนที่ 4'!GB:GB))/B168</f>
        <v>#DIV/0!</v>
      </c>
      <c r="P168" s="248" t="e">
        <f>(SUMIF('ส่วนที่ 4'!DH:DH,"64",'ส่วนที่ 4'!DU:DU)+SUMIF('ส่วนที่ 4'!DW:DW,"64",'ส่วนที่ 4'!EJ:EJ)+SUMIF('ส่วนที่ 4'!EL:EL,"64",'ส่วนที่ 4'!EY:EY)+SUMIF('ส่วนที่ 4'!FA:FA,"64",'ส่วนที่ 4'!FN:FN)+SUMIF('ส่วนที่ 4'!FP:FP,"64",'ส่วนที่ 4'!GC:GC))/B168</f>
        <v>#DIV/0!</v>
      </c>
      <c r="Q168" s="248" t="e">
        <f>(SUMIF('ส่วนที่ 4'!DH:DH,"64",'ส่วนที่ 4'!DV:DV)+SUMIF('ส่วนที่ 4'!DW:DW,"64",'ส่วนที่ 4'!EK:EK)+SUMIF('ส่วนที่ 4'!EL:EL,"64",'ส่วนที่ 4'!EZ:EZ)+SUMIF('ส่วนที่ 4'!FA:FA,"64",'ส่วนที่ 4'!FO:FO)+SUMIF('ส่วนที่ 4'!FP:FP,"64",'ส่วนที่ 4'!GD:GD))/B168</f>
        <v>#DIV/0!</v>
      </c>
      <c r="R168" s="249" t="e">
        <f t="shared" si="27"/>
        <v>#DIV/0!</v>
      </c>
    </row>
    <row r="169" spans="1:18" x14ac:dyDescent="0.3">
      <c r="A169" s="244" t="s">
        <v>376</v>
      </c>
      <c r="B169" s="61">
        <f>COUNTIF('ส่วนที่ 4'!DH:DH,"65")+COUNTIF('ส่วนที่ 4'!CV:CV,"65")+COUNTIF('ส่วนที่ 4'!CY:CY,"65")+COUNTIF('ส่วนที่ 4'!DB:DB,"65")+COUNTIF('ส่วนที่ 4'!DE:DE,"65")</f>
        <v>0</v>
      </c>
      <c r="C169" s="62" t="e">
        <f>(B169*100)/C1</f>
        <v>#DIV/0!</v>
      </c>
      <c r="D169" s="62" t="e">
        <f>(SUMIF('ส่วนที่ 4'!DH:DH,"65",'ส่วนที่ 4'!DJ:DJ)+SUMIF('ส่วนที่ 4'!DW:DW,"65",'ส่วนที่ 4'!DY:DY)+SUMIF('ส่วนที่ 4'!EL:EL,"65",'ส่วนที่ 4'!EN:EN)+SUMIF('ส่วนที่ 4'!FA:FA,"65",'ส่วนที่ 4'!FC:FC)+SUMIF('ส่วนที่ 4'!FP:FP,"65",'ส่วนที่ 4'!FR:FR))/B169</f>
        <v>#DIV/0!</v>
      </c>
      <c r="E169" s="62" t="e">
        <f>(SUMIF('ส่วนที่ 4'!DH:DH,"65",'ส่วนที่ 4'!DK:DK)+SUMIF('ส่วนที่ 4'!DW:DW,"65",'ส่วนที่ 4'!DZ:DZ)+SUMIF('ส่วนที่ 4'!EL:EL,"65",'ส่วนที่ 4'!EO:EO)+SUMIF('ส่วนที่ 4'!FA:FA,"65",'ส่วนที่ 4'!FD:FD)+SUMIF('ส่วนที่ 4'!FP:FP,"65",'ส่วนที่ 4'!FS:FS))/B169</f>
        <v>#DIV/0!</v>
      </c>
      <c r="F169" s="62" t="e">
        <f>(SUMIF('ส่วนที่ 4'!DH:DH,"65",'ส่วนที่ 4'!DL:DL)+SUMIF('ส่วนที่ 4'!DW:DW,"65",'ส่วนที่ 4'!EA:EA)+SUMIF('ส่วนที่ 4'!EL:EL,"65",'ส่วนที่ 4'!EP:EP)+SUMIF('ส่วนที่ 4'!FA:FA,"65",'ส่วนที่ 4'!FE:FE)+SUMIF('ส่วนที่ 4'!FP:FP,"65",'ส่วนที่ 4'!FT:FT))/B169</f>
        <v>#DIV/0!</v>
      </c>
      <c r="G169" s="62" t="e">
        <f>(SUMIF('ส่วนที่ 4'!DH:DH,"65",'ส่วนที่ 4'!DM:DM)+SUMIF('ส่วนที่ 4'!DW:DW,"65",'ส่วนที่ 4'!EB:EB)+SUMIF('ส่วนที่ 4'!EL:EL,"65",'ส่วนที่ 4'!EQ:EQ)+SUMIF('ส่วนที่ 4'!FA:FA,"65",'ส่วนที่ 4'!FF:FF)+SUMIF('ส่วนที่ 4'!FP:FP,"65",'ส่วนที่ 4'!FU:FU))/B169</f>
        <v>#DIV/0!</v>
      </c>
      <c r="H169" s="62" t="e">
        <f>(SUMIF('ส่วนที่ 4'!DH:DH,"65",'ส่วนที่ 4'!DN:DN)+SUMIF('ส่วนที่ 4'!DW:DW,"65",'ส่วนที่ 4'!EC:EC)+SUMIF('ส่วนที่ 4'!EL:EL,"65",'ส่วนที่ 4'!ER:ER)+SUMIF('ส่วนที่ 4'!FA:FA,"65",'ส่วนที่ 4'!FG:FG)+SUMIF('ส่วนที่ 4'!FP:FP,"65",'ส่วนที่ 4'!FV:FV))/B169</f>
        <v>#DIV/0!</v>
      </c>
      <c r="I169" s="62" t="e">
        <f t="shared" si="26"/>
        <v>#DIV/0!</v>
      </c>
      <c r="J169" s="62" t="e">
        <f>(SUMIF('ส่วนที่ 4'!DH:DH,"65",'ส่วนที่ 4'!DO:DO)+SUMIF('ส่วนที่ 4'!DW:DW,"65",'ส่วนที่ 4'!ED:ED)+SUMIF('ส่วนที่ 4'!EL:EL,"65",'ส่วนที่ 4'!ES:ES)+SUMIF('ส่วนที่ 4'!FA:FA,"65",'ส่วนที่ 4'!FH:FH)+SUMIF('ส่วนที่ 4'!FP:FP,"65",'ส่วนที่ 4'!FW:FW))/B169</f>
        <v>#DIV/0!</v>
      </c>
      <c r="K169" s="62" t="e">
        <f>(SUMIF('ส่วนที่ 4'!DH:DH,"65",'ส่วนที่ 4'!DP:DP)+SUMIF('ส่วนที่ 4'!DW:DW,"65",'ส่วนที่ 4'!EE:EE)+SUMIF('ส่วนที่ 4'!EL:EL,"65",'ส่วนที่ 4'!ET:ET)+SUMIF('ส่วนที่ 4'!FA:FA,"65",'ส่วนที่ 4'!FI:FI)+SUMIF('ส่วนที่ 4'!FP:FP,"65",'ส่วนที่ 4'!FX:FX))/B169</f>
        <v>#DIV/0!</v>
      </c>
      <c r="L169" s="62" t="e">
        <f>(SUMIF('ส่วนที่ 4'!DH:DH,"65",'ส่วนที่ 4'!DQ:DQ)+SUMIF('ส่วนที่ 4'!DW:DW,"65",'ส่วนที่ 4'!EF:EF)+SUMIF('ส่วนที่ 4'!EL:EL,"65",'ส่วนที่ 4'!EU:EU)+SUMIF('ส่วนที่ 4'!FA:FA,"65",'ส่วนที่ 4'!FJ:FJ)+SUMIF('ส่วนที่ 4'!FP:FP,"65",'ส่วนที่ 4'!FY:FY))/B169</f>
        <v>#DIV/0!</v>
      </c>
      <c r="M169" s="62" t="e">
        <f>(SUMIF('ส่วนที่ 4'!DH:DH,"65",'ส่วนที่ 4'!DR:DR)+SUMIF('ส่วนที่ 4'!DW:DW,"65",'ส่วนที่ 4'!EG:EG)+SUMIF('ส่วนที่ 4'!EL:EL,"65",'ส่วนที่ 4'!EV:EV)+SUMIF('ส่วนที่ 4'!FA:FA,"65",'ส่วนที่ 4'!FK:FK)+SUMIF('ส่วนที่ 4'!FP:FP,"65",'ส่วนที่ 4'!FZ:FZ))/B169</f>
        <v>#DIV/0!</v>
      </c>
      <c r="N169" s="62" t="e">
        <f>(SUMIF('ส่วนที่ 4'!DH:DH,"65",'ส่วนที่ 4'!DS:DS)+SUMIF('ส่วนที่ 4'!DW:DW,"65",'ส่วนที่ 4'!EH:EH)+SUMIF('ส่วนที่ 4'!EL:EL,"65",'ส่วนที่ 4'!EW:EW)+SUMIF('ส่วนที่ 4'!FA:FA,"65",'ส่วนที่ 4'!FL:FL)+SUMIF('ส่วนที่ 4'!FP:FP,"65",'ส่วนที่ 4'!GA:GA))/B169</f>
        <v>#DIV/0!</v>
      </c>
      <c r="O169" s="62" t="e">
        <f>(SUMIF('ส่วนที่ 4'!DH:DH,"65",'ส่วนที่ 4'!DT:DT)+SUMIF('ส่วนที่ 4'!DW:DW,"65",'ส่วนที่ 4'!EI:EI)+SUMIF('ส่วนที่ 4'!EL:EL,"65",'ส่วนที่ 4'!EX:EX)+SUMIF('ส่วนที่ 4'!FA:FA,"65",'ส่วนที่ 4'!FM:FM)+SUMIF('ส่วนที่ 4'!FP:FP,"65",'ส่วนที่ 4'!GB:GB))/B169</f>
        <v>#DIV/0!</v>
      </c>
      <c r="P169" s="62" t="e">
        <f>(SUMIF('ส่วนที่ 4'!DH:DH,"65",'ส่วนที่ 4'!DU:DU)+SUMIF('ส่วนที่ 4'!DW:DW,"65",'ส่วนที่ 4'!EJ:EJ)+SUMIF('ส่วนที่ 4'!EL:EL,"65",'ส่วนที่ 4'!EY:EY)+SUMIF('ส่วนที่ 4'!FA:FA,"65",'ส่วนที่ 4'!FN:FN)+SUMIF('ส่วนที่ 4'!FP:FP,"65",'ส่วนที่ 4'!GC:GC))/B169</f>
        <v>#DIV/0!</v>
      </c>
      <c r="Q169" s="62" t="e">
        <f>(SUMIF('ส่วนที่ 4'!DH:DH,"65",'ส่วนที่ 4'!DV:DV)+SUMIF('ส่วนที่ 4'!DW:DW,"65",'ส่วนที่ 4'!EK:EK)+SUMIF('ส่วนที่ 4'!EL:EL,"65",'ส่วนที่ 4'!EZ:EZ)+SUMIF('ส่วนที่ 4'!FA:FA,"65",'ส่วนที่ 4'!FO:FO)+SUMIF('ส่วนที่ 4'!FP:FP,"65",'ส่วนที่ 4'!GD:GD))/B169</f>
        <v>#DIV/0!</v>
      </c>
      <c r="R169" s="245" t="e">
        <f t="shared" si="27"/>
        <v>#DIV/0!</v>
      </c>
    </row>
    <row r="170" spans="1:18" x14ac:dyDescent="0.3">
      <c r="A170" s="246" t="s">
        <v>341</v>
      </c>
      <c r="B170" s="247">
        <f>COUNTIF('ส่วนที่ 4'!DH:DH,"66")+COUNTIF('ส่วนที่ 4'!CV:CV,"66")+COUNTIF('ส่วนที่ 4'!CY:CY,"66")+COUNTIF('ส่วนที่ 4'!DB:DB,"66")+COUNTIF('ส่วนที่ 4'!DE:DE,"66")</f>
        <v>0</v>
      </c>
      <c r="C170" s="248" t="e">
        <f>(B170*100)/C1</f>
        <v>#DIV/0!</v>
      </c>
      <c r="D170" s="248" t="e">
        <f>(SUMIF('ส่วนที่ 4'!DH:DH,"66",'ส่วนที่ 4'!DJ:DJ)+SUMIF('ส่วนที่ 4'!DW:DW,"66",'ส่วนที่ 4'!DY:DY)+SUMIF('ส่วนที่ 4'!EL:EL,"66",'ส่วนที่ 4'!EN:EN)+SUMIF('ส่วนที่ 4'!FA:FA,"66",'ส่วนที่ 4'!FC:FC)+SUMIF('ส่วนที่ 4'!FP:FP,"66",'ส่วนที่ 4'!FR:FR))/B170</f>
        <v>#DIV/0!</v>
      </c>
      <c r="E170" s="248" t="e">
        <f>(SUMIF('ส่วนที่ 4'!DH:DH,"66",'ส่วนที่ 4'!DK:DK)+SUMIF('ส่วนที่ 4'!DW:DW,"66",'ส่วนที่ 4'!DZ:DZ)+SUMIF('ส่วนที่ 4'!EL:EL,"66",'ส่วนที่ 4'!EO:EO)+SUMIF('ส่วนที่ 4'!FA:FA,"66",'ส่วนที่ 4'!FD:FD)+SUMIF('ส่วนที่ 4'!FP:FP,"66",'ส่วนที่ 4'!FS:FS))/B170</f>
        <v>#DIV/0!</v>
      </c>
      <c r="F170" s="248" t="e">
        <f>(SUMIF('ส่วนที่ 4'!DH:DH,"66",'ส่วนที่ 4'!DL:DL)+SUMIF('ส่วนที่ 4'!DW:DW,"66",'ส่วนที่ 4'!EA:EA)+SUMIF('ส่วนที่ 4'!EL:EL,"66",'ส่วนที่ 4'!EP:EP)+SUMIF('ส่วนที่ 4'!FA:FA,"66",'ส่วนที่ 4'!FE:FE)+SUMIF('ส่วนที่ 4'!FP:FP,"66",'ส่วนที่ 4'!FT:FT))/B170</f>
        <v>#DIV/0!</v>
      </c>
      <c r="G170" s="248" t="e">
        <f>(SUMIF('ส่วนที่ 4'!DH:DH,"66",'ส่วนที่ 4'!DM:DM)+SUMIF('ส่วนที่ 4'!DW:DW,"66",'ส่วนที่ 4'!EB:EB)+SUMIF('ส่วนที่ 4'!EL:EL,"66",'ส่วนที่ 4'!EQ:EQ)+SUMIF('ส่วนที่ 4'!FA:FA,"66",'ส่วนที่ 4'!FF:FF)+SUMIF('ส่วนที่ 4'!FP:FP,"66",'ส่วนที่ 4'!FU:FU))/B170</f>
        <v>#DIV/0!</v>
      </c>
      <c r="H170" s="248" t="e">
        <f>(SUMIF('ส่วนที่ 4'!DH:DH,"66",'ส่วนที่ 4'!DN:DN)+SUMIF('ส่วนที่ 4'!DW:DW,"66",'ส่วนที่ 4'!EC:EC)+SUMIF('ส่วนที่ 4'!EL:EL,"66",'ส่วนที่ 4'!ER:ER)+SUMIF('ส่วนที่ 4'!FA:FA,"66",'ส่วนที่ 4'!FG:FG)+SUMIF('ส่วนที่ 4'!FP:FP,"66",'ส่วนที่ 4'!FV:FV))/B170</f>
        <v>#DIV/0!</v>
      </c>
      <c r="I170" s="248" t="e">
        <f t="shared" si="26"/>
        <v>#DIV/0!</v>
      </c>
      <c r="J170" s="248" t="e">
        <f>(SUMIF('ส่วนที่ 4'!DH:DH,"66",'ส่วนที่ 4'!DO:DO)+SUMIF('ส่วนที่ 4'!DW:DW,"66",'ส่วนที่ 4'!ED:ED)+SUMIF('ส่วนที่ 4'!EL:EL,"66",'ส่วนที่ 4'!ES:ES)+SUMIF('ส่วนที่ 4'!FA:FA,"66",'ส่วนที่ 4'!FH:FH)+SUMIF('ส่วนที่ 4'!FP:FP,"66",'ส่วนที่ 4'!FW:FW))/B170</f>
        <v>#DIV/0!</v>
      </c>
      <c r="K170" s="248" t="e">
        <f>(SUMIF('ส่วนที่ 4'!DH:DH,"66",'ส่วนที่ 4'!DP:DP)+SUMIF('ส่วนที่ 4'!DW:DW,"66",'ส่วนที่ 4'!EE:EE)+SUMIF('ส่วนที่ 4'!EL:EL,"66",'ส่วนที่ 4'!ET:ET)+SUMIF('ส่วนที่ 4'!FA:FA,"66",'ส่วนที่ 4'!FI:FI)+SUMIF('ส่วนที่ 4'!FP:FP,"66",'ส่วนที่ 4'!FX:FX))/B170</f>
        <v>#DIV/0!</v>
      </c>
      <c r="L170" s="248" t="e">
        <f>(SUMIF('ส่วนที่ 4'!DH:DH,"66",'ส่วนที่ 4'!DQ:DQ)+SUMIF('ส่วนที่ 4'!DW:DW,"66",'ส่วนที่ 4'!EF:EF)+SUMIF('ส่วนที่ 4'!EL:EL,"66",'ส่วนที่ 4'!EU:EU)+SUMIF('ส่วนที่ 4'!FA:FA,"66",'ส่วนที่ 4'!FJ:FJ)+SUMIF('ส่วนที่ 4'!FP:FP,"66",'ส่วนที่ 4'!FY:FY))/B170</f>
        <v>#DIV/0!</v>
      </c>
      <c r="M170" s="248" t="e">
        <f>(SUMIF('ส่วนที่ 4'!DH:DH,"66",'ส่วนที่ 4'!DR:DR)+SUMIF('ส่วนที่ 4'!DW:DW,"66",'ส่วนที่ 4'!EG:EG)+SUMIF('ส่วนที่ 4'!EL:EL,"66",'ส่วนที่ 4'!EV:EV)+SUMIF('ส่วนที่ 4'!FA:FA,"66",'ส่วนที่ 4'!FK:FK)+SUMIF('ส่วนที่ 4'!FP:FP,"66",'ส่วนที่ 4'!FZ:FZ))/B170</f>
        <v>#DIV/0!</v>
      </c>
      <c r="N170" s="248" t="e">
        <f>(SUMIF('ส่วนที่ 4'!DH:DH,"66",'ส่วนที่ 4'!DS:DS)+SUMIF('ส่วนที่ 4'!DW:DW,"66",'ส่วนที่ 4'!EH:EH)+SUMIF('ส่วนที่ 4'!EL:EL,"66",'ส่วนที่ 4'!EW:EW)+SUMIF('ส่วนที่ 4'!FA:FA,"66",'ส่วนที่ 4'!FL:FL)+SUMIF('ส่วนที่ 4'!FP:FP,"66",'ส่วนที่ 4'!GA:GA))/B170</f>
        <v>#DIV/0!</v>
      </c>
      <c r="O170" s="248" t="e">
        <f>(SUMIF('ส่วนที่ 4'!DH:DH,"66",'ส่วนที่ 4'!DT:DT)+SUMIF('ส่วนที่ 4'!DW:DW,"66",'ส่วนที่ 4'!EI:EI)+SUMIF('ส่วนที่ 4'!EL:EL,"66",'ส่วนที่ 4'!EX:EX)+SUMIF('ส่วนที่ 4'!FA:FA,"66",'ส่วนที่ 4'!FM:FM)+SUMIF('ส่วนที่ 4'!FP:FP,"66",'ส่วนที่ 4'!GB:GB))/B170</f>
        <v>#DIV/0!</v>
      </c>
      <c r="P170" s="248" t="e">
        <f>(SUMIF('ส่วนที่ 4'!DH:DH,"66",'ส่วนที่ 4'!DU:DU)+SUMIF('ส่วนที่ 4'!DW:DW,"66",'ส่วนที่ 4'!EJ:EJ)+SUMIF('ส่วนที่ 4'!EL:EL,"66",'ส่วนที่ 4'!EY:EY)+SUMIF('ส่วนที่ 4'!FA:FA,"66",'ส่วนที่ 4'!FN:FN)+SUMIF('ส่วนที่ 4'!FP:FP,"66",'ส่วนที่ 4'!GC:GC))/B170</f>
        <v>#DIV/0!</v>
      </c>
      <c r="Q170" s="248" t="e">
        <f>(SUMIF('ส่วนที่ 4'!DH:DH,"66",'ส่วนที่ 4'!DV:DV)+SUMIF('ส่วนที่ 4'!DW:DW,"66",'ส่วนที่ 4'!EK:EK)+SUMIF('ส่วนที่ 4'!EL:EL,"66",'ส่วนที่ 4'!EZ:EZ)+SUMIF('ส่วนที่ 4'!FA:FA,"66",'ส่วนที่ 4'!FO:FO)+SUMIF('ส่วนที่ 4'!FP:FP,"66",'ส่วนที่ 4'!GD:GD))/B170</f>
        <v>#DIV/0!</v>
      </c>
      <c r="R170" s="249" t="e">
        <f t="shared" si="27"/>
        <v>#DIV/0!</v>
      </c>
    </row>
    <row r="171" spans="1:18" x14ac:dyDescent="0.3">
      <c r="A171" s="244" t="s">
        <v>342</v>
      </c>
      <c r="B171" s="61">
        <f>COUNTIF('ส่วนที่ 4'!DH:DH,"67")+COUNTIF('ส่วนที่ 4'!CV:CV,"67")+COUNTIF('ส่วนที่ 4'!CY:CY,"67")+COUNTIF('ส่วนที่ 4'!DB:DB,"67")+COUNTIF('ส่วนที่ 4'!DE:DE,"67")</f>
        <v>0</v>
      </c>
      <c r="C171" s="62" t="e">
        <f>(B171*100)/C1</f>
        <v>#DIV/0!</v>
      </c>
      <c r="D171" s="62" t="e">
        <f>(SUMIF('ส่วนที่ 4'!DH:DH,"67",'ส่วนที่ 4'!DJ:DJ)+SUMIF('ส่วนที่ 4'!DW:DW,"67",'ส่วนที่ 4'!DY:DY)+SUMIF('ส่วนที่ 4'!EL:EL,"67",'ส่วนที่ 4'!EN:EN)+SUMIF('ส่วนที่ 4'!FA:FA,"67",'ส่วนที่ 4'!FC:FC)+SUMIF('ส่วนที่ 4'!FP:FP,"67",'ส่วนที่ 4'!FR:FR))/B171</f>
        <v>#DIV/0!</v>
      </c>
      <c r="E171" s="62" t="e">
        <f>(SUMIF('ส่วนที่ 4'!DH:DH,"67",'ส่วนที่ 4'!DK:DK)+SUMIF('ส่วนที่ 4'!DW:DW,"67",'ส่วนที่ 4'!DZ:DZ)+SUMIF('ส่วนที่ 4'!EL:EL,"67",'ส่วนที่ 4'!EO:EO)+SUMIF('ส่วนที่ 4'!FA:FA,"67",'ส่วนที่ 4'!FD:FD)+SUMIF('ส่วนที่ 4'!FP:FP,"67",'ส่วนที่ 4'!FS:FS))/B171</f>
        <v>#DIV/0!</v>
      </c>
      <c r="F171" s="62" t="e">
        <f>(SUMIF('ส่วนที่ 4'!DH:DH,"67",'ส่วนที่ 4'!DL:DL)+SUMIF('ส่วนที่ 4'!DW:DW,"67",'ส่วนที่ 4'!EA:EA)+SUMIF('ส่วนที่ 4'!EL:EL,"67",'ส่วนที่ 4'!EP:EP)+SUMIF('ส่วนที่ 4'!FA:FA,"67",'ส่วนที่ 4'!FE:FE)+SUMIF('ส่วนที่ 4'!FP:FP,"67",'ส่วนที่ 4'!FT:FT))/B171</f>
        <v>#DIV/0!</v>
      </c>
      <c r="G171" s="62" t="e">
        <f>(SUMIF('ส่วนที่ 4'!DH:DH,"67",'ส่วนที่ 4'!DM:DM)+SUMIF('ส่วนที่ 4'!DW:DW,"67",'ส่วนที่ 4'!EB:EB)+SUMIF('ส่วนที่ 4'!EL:EL,"67",'ส่วนที่ 4'!EQ:EQ)+SUMIF('ส่วนที่ 4'!FA:FA,"67",'ส่วนที่ 4'!FF:FF)+SUMIF('ส่วนที่ 4'!FP:FP,"67",'ส่วนที่ 4'!FU:FU))/B171</f>
        <v>#DIV/0!</v>
      </c>
      <c r="H171" s="62" t="e">
        <f>(SUMIF('ส่วนที่ 4'!DH:DH,"67",'ส่วนที่ 4'!DN:DN)+SUMIF('ส่วนที่ 4'!DW:DW,"67",'ส่วนที่ 4'!EC:EC)+SUMIF('ส่วนที่ 4'!EL:EL,"67",'ส่วนที่ 4'!ER:ER)+SUMIF('ส่วนที่ 4'!FA:FA,"67",'ส่วนที่ 4'!FG:FG)+SUMIF('ส่วนที่ 4'!FP:FP,"67",'ส่วนที่ 4'!FV:FV))/B171</f>
        <v>#DIV/0!</v>
      </c>
      <c r="I171" s="62" t="e">
        <f t="shared" si="26"/>
        <v>#DIV/0!</v>
      </c>
      <c r="J171" s="62" t="e">
        <f>(SUMIF('ส่วนที่ 4'!DH:DH,"67",'ส่วนที่ 4'!DO:DO)+SUMIF('ส่วนที่ 4'!DW:DW,"67",'ส่วนที่ 4'!ED:ED)+SUMIF('ส่วนที่ 4'!EL:EL,"67",'ส่วนที่ 4'!ES:ES)+SUMIF('ส่วนที่ 4'!FA:FA,"67",'ส่วนที่ 4'!FH:FH)+SUMIF('ส่วนที่ 4'!FP:FP,"67",'ส่วนที่ 4'!FW:FW))/B171</f>
        <v>#DIV/0!</v>
      </c>
      <c r="K171" s="62" t="e">
        <f>(SUMIF('ส่วนที่ 4'!DH:DH,"67",'ส่วนที่ 4'!DP:DP)+SUMIF('ส่วนที่ 4'!DW:DW,"67",'ส่วนที่ 4'!EE:EE)+SUMIF('ส่วนที่ 4'!EL:EL,"67",'ส่วนที่ 4'!ET:ET)+SUMIF('ส่วนที่ 4'!FA:FA,"67",'ส่วนที่ 4'!FI:FI)+SUMIF('ส่วนที่ 4'!FP:FP,"67",'ส่วนที่ 4'!FX:FX))/B171</f>
        <v>#DIV/0!</v>
      </c>
      <c r="L171" s="62" t="e">
        <f>(SUMIF('ส่วนที่ 4'!DH:DH,"67",'ส่วนที่ 4'!DQ:DQ)+SUMIF('ส่วนที่ 4'!DW:DW,"67",'ส่วนที่ 4'!EF:EF)+SUMIF('ส่วนที่ 4'!EL:EL,"67",'ส่วนที่ 4'!EU:EU)+SUMIF('ส่วนที่ 4'!FA:FA,"67",'ส่วนที่ 4'!FJ:FJ)+SUMIF('ส่วนที่ 4'!FP:FP,"67",'ส่วนที่ 4'!FY:FY))/B171</f>
        <v>#DIV/0!</v>
      </c>
      <c r="M171" s="62" t="e">
        <f>(SUMIF('ส่วนที่ 4'!DH:DH,"67",'ส่วนที่ 4'!DR:DR)+SUMIF('ส่วนที่ 4'!DW:DW,"67",'ส่วนที่ 4'!EG:EG)+SUMIF('ส่วนที่ 4'!EL:EL,"67",'ส่วนที่ 4'!EV:EV)+SUMIF('ส่วนที่ 4'!FA:FA,"67",'ส่วนที่ 4'!FK:FK)+SUMIF('ส่วนที่ 4'!FP:FP,"67",'ส่วนที่ 4'!FZ:FZ))/B171</f>
        <v>#DIV/0!</v>
      </c>
      <c r="N171" s="62" t="e">
        <f>(SUMIF('ส่วนที่ 4'!DH:DH,"67",'ส่วนที่ 4'!DS:DS)+SUMIF('ส่วนที่ 4'!DW:DW,"67",'ส่วนที่ 4'!EH:EH)+SUMIF('ส่วนที่ 4'!EL:EL,"67",'ส่วนที่ 4'!EW:EW)+SUMIF('ส่วนที่ 4'!FA:FA,"67",'ส่วนที่ 4'!FL:FL)+SUMIF('ส่วนที่ 4'!FP:FP,"67",'ส่วนที่ 4'!GA:GA))/B171</f>
        <v>#DIV/0!</v>
      </c>
      <c r="O171" s="62" t="e">
        <f>(SUMIF('ส่วนที่ 4'!DH:DH,"67",'ส่วนที่ 4'!DT:DT)+SUMIF('ส่วนที่ 4'!DW:DW,"67",'ส่วนที่ 4'!EI:EI)+SUMIF('ส่วนที่ 4'!EL:EL,"67",'ส่วนที่ 4'!EX:EX)+SUMIF('ส่วนที่ 4'!FA:FA,"67",'ส่วนที่ 4'!FM:FM)+SUMIF('ส่วนที่ 4'!FP:FP,"67",'ส่วนที่ 4'!GB:GB))/B171</f>
        <v>#DIV/0!</v>
      </c>
      <c r="P171" s="62" t="e">
        <f>(SUMIF('ส่วนที่ 4'!DH:DH,"67",'ส่วนที่ 4'!DU:DU)+SUMIF('ส่วนที่ 4'!DW:DW,"67",'ส่วนที่ 4'!EJ:EJ)+SUMIF('ส่วนที่ 4'!EL:EL,"67",'ส่วนที่ 4'!EY:EY)+SUMIF('ส่วนที่ 4'!FA:FA,"67",'ส่วนที่ 4'!FN:FN)+SUMIF('ส่วนที่ 4'!FP:FP,"67",'ส่วนที่ 4'!GC:GC))/B171</f>
        <v>#DIV/0!</v>
      </c>
      <c r="Q171" s="62" t="e">
        <f>(SUMIF('ส่วนที่ 4'!DH:DH,"67",'ส่วนที่ 4'!DV:DV)+SUMIF('ส่วนที่ 4'!DW:DW,"67",'ส่วนที่ 4'!EK:EK)+SUMIF('ส่วนที่ 4'!EL:EL,"67",'ส่วนที่ 4'!EZ:EZ)+SUMIF('ส่วนที่ 4'!FA:FA,"67",'ส่วนที่ 4'!FO:FO)+SUMIF('ส่วนที่ 4'!FP:FP,"67",'ส่วนที่ 4'!GD:GD))/B171</f>
        <v>#DIV/0!</v>
      </c>
      <c r="R171" s="245" t="e">
        <f t="shared" si="27"/>
        <v>#DIV/0!</v>
      </c>
    </row>
    <row r="172" spans="1:18" x14ac:dyDescent="0.3">
      <c r="A172" s="246" t="s">
        <v>343</v>
      </c>
      <c r="B172" s="247">
        <f>COUNTIF('ส่วนที่ 4'!DH:DH,"68")+COUNTIF('ส่วนที่ 4'!CV:CV,"68")+COUNTIF('ส่วนที่ 4'!CY:CY,"68")+COUNTIF('ส่วนที่ 4'!DB:DB,"68")+COUNTIF('ส่วนที่ 4'!DE:DE,"68")</f>
        <v>0</v>
      </c>
      <c r="C172" s="248" t="e">
        <f>(B172*100)/C1</f>
        <v>#DIV/0!</v>
      </c>
      <c r="D172" s="248" t="e">
        <f>(SUMIF('ส่วนที่ 4'!DH:DH,"68",'ส่วนที่ 4'!DJ:DJ)+SUMIF('ส่วนที่ 4'!DW:DW,"68",'ส่วนที่ 4'!DY:DY)+SUMIF('ส่วนที่ 4'!EL:EL,"68",'ส่วนที่ 4'!EN:EN)+SUMIF('ส่วนที่ 4'!FA:FA,"68",'ส่วนที่ 4'!FC:FC)+SUMIF('ส่วนที่ 4'!FP:FP,"68",'ส่วนที่ 4'!FR:FR))/B172</f>
        <v>#DIV/0!</v>
      </c>
      <c r="E172" s="248" t="e">
        <f>(SUMIF('ส่วนที่ 4'!DH:DH,"68",'ส่วนที่ 4'!DK:DK)+SUMIF('ส่วนที่ 4'!DW:DW,"68",'ส่วนที่ 4'!DZ:DZ)+SUMIF('ส่วนที่ 4'!EL:EL,"68",'ส่วนที่ 4'!EO:EO)+SUMIF('ส่วนที่ 4'!FA:FA,"68",'ส่วนที่ 4'!FD:FD)+SUMIF('ส่วนที่ 4'!FP:FP,"68",'ส่วนที่ 4'!FS:FS))/B172</f>
        <v>#DIV/0!</v>
      </c>
      <c r="F172" s="248" t="e">
        <f>(SUMIF('ส่วนที่ 4'!DH:DH,"68",'ส่วนที่ 4'!DL:DL)+SUMIF('ส่วนที่ 4'!DW:DW,"68",'ส่วนที่ 4'!EA:EA)+SUMIF('ส่วนที่ 4'!EL:EL,"68",'ส่วนที่ 4'!EP:EP)+SUMIF('ส่วนที่ 4'!FA:FA,"68",'ส่วนที่ 4'!FE:FE)+SUMIF('ส่วนที่ 4'!FP:FP,"68",'ส่วนที่ 4'!FT:FT))/B172</f>
        <v>#DIV/0!</v>
      </c>
      <c r="G172" s="248" t="e">
        <f>(SUMIF('ส่วนที่ 4'!DH:DH,"68",'ส่วนที่ 4'!DM:DM)+SUMIF('ส่วนที่ 4'!DW:DW,"68",'ส่วนที่ 4'!EB:EB)+SUMIF('ส่วนที่ 4'!EL:EL,"68",'ส่วนที่ 4'!EQ:EQ)+SUMIF('ส่วนที่ 4'!FA:FA,"68",'ส่วนที่ 4'!FF:FF)+SUMIF('ส่วนที่ 4'!FP:FP,"68",'ส่วนที่ 4'!FU:FU))/B172</f>
        <v>#DIV/0!</v>
      </c>
      <c r="H172" s="248" t="e">
        <f>(SUMIF('ส่วนที่ 4'!DH:DH,"68",'ส่วนที่ 4'!DN:DN)+SUMIF('ส่วนที่ 4'!DW:DW,"68",'ส่วนที่ 4'!EC:EC)+SUMIF('ส่วนที่ 4'!EL:EL,"68",'ส่วนที่ 4'!ER:ER)+SUMIF('ส่วนที่ 4'!FA:FA,"68",'ส่วนที่ 4'!FG:FG)+SUMIF('ส่วนที่ 4'!FP:FP,"68",'ส่วนที่ 4'!FV:FV))/B172</f>
        <v>#DIV/0!</v>
      </c>
      <c r="I172" s="248" t="e">
        <f t="shared" si="26"/>
        <v>#DIV/0!</v>
      </c>
      <c r="J172" s="248" t="e">
        <f>(SUMIF('ส่วนที่ 4'!DH:DH,"68",'ส่วนที่ 4'!DO:DO)+SUMIF('ส่วนที่ 4'!DW:DW,"68",'ส่วนที่ 4'!ED:ED)+SUMIF('ส่วนที่ 4'!EL:EL,"68",'ส่วนที่ 4'!ES:ES)+SUMIF('ส่วนที่ 4'!FA:FA,"68",'ส่วนที่ 4'!FH:FH)+SUMIF('ส่วนที่ 4'!FP:FP,"68",'ส่วนที่ 4'!FW:FW))/B172</f>
        <v>#DIV/0!</v>
      </c>
      <c r="K172" s="248" t="e">
        <f>(SUMIF('ส่วนที่ 4'!DH:DH,"68",'ส่วนที่ 4'!DP:DP)+SUMIF('ส่วนที่ 4'!DW:DW,"68",'ส่วนที่ 4'!EE:EE)+SUMIF('ส่วนที่ 4'!EL:EL,"68",'ส่วนที่ 4'!ET:ET)+SUMIF('ส่วนที่ 4'!FA:FA,"68",'ส่วนที่ 4'!FI:FI)+SUMIF('ส่วนที่ 4'!FP:FP,"68",'ส่วนที่ 4'!FX:FX))/B172</f>
        <v>#DIV/0!</v>
      </c>
      <c r="L172" s="248" t="e">
        <f>(SUMIF('ส่วนที่ 4'!DH:DH,"68",'ส่วนที่ 4'!DQ:DQ)+SUMIF('ส่วนที่ 4'!DW:DW,"68",'ส่วนที่ 4'!EF:EF)+SUMIF('ส่วนที่ 4'!EL:EL,"68",'ส่วนที่ 4'!EU:EU)+SUMIF('ส่วนที่ 4'!FA:FA,"68",'ส่วนที่ 4'!FJ:FJ)+SUMIF('ส่วนที่ 4'!FP:FP,"68",'ส่วนที่ 4'!FY:FY))/B172</f>
        <v>#DIV/0!</v>
      </c>
      <c r="M172" s="248" t="e">
        <f>(SUMIF('ส่วนที่ 4'!DH:DH,"68",'ส่วนที่ 4'!DR:DR)+SUMIF('ส่วนที่ 4'!DW:DW,"68",'ส่วนที่ 4'!EG:EG)+SUMIF('ส่วนที่ 4'!EL:EL,"68",'ส่วนที่ 4'!EV:EV)+SUMIF('ส่วนที่ 4'!FA:FA,"68",'ส่วนที่ 4'!FK:FK)+SUMIF('ส่วนที่ 4'!FP:FP,"68",'ส่วนที่ 4'!FZ:FZ))/B172</f>
        <v>#DIV/0!</v>
      </c>
      <c r="N172" s="248" t="e">
        <f>(SUMIF('ส่วนที่ 4'!DH:DH,"68",'ส่วนที่ 4'!DS:DS)+SUMIF('ส่วนที่ 4'!DW:DW,"68",'ส่วนที่ 4'!EH:EH)+SUMIF('ส่วนที่ 4'!EL:EL,"68",'ส่วนที่ 4'!EW:EW)+SUMIF('ส่วนที่ 4'!FA:FA,"68",'ส่วนที่ 4'!FL:FL)+SUMIF('ส่วนที่ 4'!FP:FP,"68",'ส่วนที่ 4'!GA:GA))/B172</f>
        <v>#DIV/0!</v>
      </c>
      <c r="O172" s="248" t="e">
        <f>(SUMIF('ส่วนที่ 4'!DH:DH,"68",'ส่วนที่ 4'!DT:DT)+SUMIF('ส่วนที่ 4'!DW:DW,"68",'ส่วนที่ 4'!EI:EI)+SUMIF('ส่วนที่ 4'!EL:EL,"68",'ส่วนที่ 4'!EX:EX)+SUMIF('ส่วนที่ 4'!FA:FA,"68",'ส่วนที่ 4'!FM:FM)+SUMIF('ส่วนที่ 4'!FP:FP,"68",'ส่วนที่ 4'!GB:GB))/B172</f>
        <v>#DIV/0!</v>
      </c>
      <c r="P172" s="248" t="e">
        <f>(SUMIF('ส่วนที่ 4'!DH:DH,"68",'ส่วนที่ 4'!DU:DU)+SUMIF('ส่วนที่ 4'!DW:DW,"68",'ส่วนที่ 4'!EJ:EJ)+SUMIF('ส่วนที่ 4'!EL:EL,"68",'ส่วนที่ 4'!EY:EY)+SUMIF('ส่วนที่ 4'!FA:FA,"68",'ส่วนที่ 4'!FN:FN)+SUMIF('ส่วนที่ 4'!FP:FP,"68",'ส่วนที่ 4'!GC:GC))/B172</f>
        <v>#DIV/0!</v>
      </c>
      <c r="Q172" s="248" t="e">
        <f>(SUMIF('ส่วนที่ 4'!DH:DH,"68",'ส่วนที่ 4'!DV:DV)+SUMIF('ส่วนที่ 4'!DW:DW,"68",'ส่วนที่ 4'!EK:EK)+SUMIF('ส่วนที่ 4'!EL:EL,"68",'ส่วนที่ 4'!EZ:EZ)+SUMIF('ส่วนที่ 4'!FA:FA,"68",'ส่วนที่ 4'!FO:FO)+SUMIF('ส่วนที่ 4'!FP:FP,"68",'ส่วนที่ 4'!GD:GD))/B172</f>
        <v>#DIV/0!</v>
      </c>
      <c r="R172" s="249" t="e">
        <f t="shared" si="27"/>
        <v>#DIV/0!</v>
      </c>
    </row>
    <row r="173" spans="1:18" x14ac:dyDescent="0.3">
      <c r="A173" s="244" t="s">
        <v>344</v>
      </c>
      <c r="B173" s="61">
        <f>COUNTIF('ส่วนที่ 4'!DH:DH,"71")+COUNTIF('ส่วนที่ 4'!CV:CV,"71")+COUNTIF('ส่วนที่ 4'!CY:CY,"71")+COUNTIF('ส่วนที่ 4'!DB:DB,"71")+COUNTIF('ส่วนที่ 4'!DE:DE,"71")</f>
        <v>0</v>
      </c>
      <c r="C173" s="62" t="e">
        <f>(B173*100)/C1</f>
        <v>#DIV/0!</v>
      </c>
      <c r="D173" s="62" t="e">
        <f>(SUMIF('ส่วนที่ 4'!DH:DH,"71",'ส่วนที่ 4'!DJ:DJ)+SUMIF('ส่วนที่ 4'!DW:DW,"71",'ส่วนที่ 4'!DY:DY)+SUMIF('ส่วนที่ 4'!EL:EL,"71",'ส่วนที่ 4'!EN:EN)+SUMIF('ส่วนที่ 4'!FA:FA,"71",'ส่วนที่ 4'!FC:FC)+SUMIF('ส่วนที่ 4'!FP:FP,"71",'ส่วนที่ 4'!FR:FR))/B173</f>
        <v>#DIV/0!</v>
      </c>
      <c r="E173" s="62" t="e">
        <f>(SUMIF('ส่วนที่ 4'!DH:DH,"71",'ส่วนที่ 4'!DK:DK)+SUMIF('ส่วนที่ 4'!DW:DW,"71",'ส่วนที่ 4'!DZ:DZ)+SUMIF('ส่วนที่ 4'!EL:EL,"71",'ส่วนที่ 4'!EO:EO)+SUMIF('ส่วนที่ 4'!FA:FA,"71",'ส่วนที่ 4'!FD:FD)+SUMIF('ส่วนที่ 4'!FP:FP,"71",'ส่วนที่ 4'!FS:FS))/B173</f>
        <v>#DIV/0!</v>
      </c>
      <c r="F173" s="62" t="e">
        <f>(SUMIF('ส่วนที่ 4'!DH:DH,"71",'ส่วนที่ 4'!DL:DL)+SUMIF('ส่วนที่ 4'!DW:DW,"71",'ส่วนที่ 4'!EA:EA)+SUMIF('ส่วนที่ 4'!EL:EL,"71",'ส่วนที่ 4'!EP:EP)+SUMIF('ส่วนที่ 4'!FA:FA,"71",'ส่วนที่ 4'!FE:FE)+SUMIF('ส่วนที่ 4'!FP:FP,"71",'ส่วนที่ 4'!FT:FT))/B173</f>
        <v>#DIV/0!</v>
      </c>
      <c r="G173" s="62" t="e">
        <f>(SUMIF('ส่วนที่ 4'!DH:DH,"71",'ส่วนที่ 4'!DM:DM)+SUMIF('ส่วนที่ 4'!DW:DW,"71",'ส่วนที่ 4'!EB:EB)+SUMIF('ส่วนที่ 4'!EL:EL,"71",'ส่วนที่ 4'!EQ:EQ)+SUMIF('ส่วนที่ 4'!FA:FA,"71",'ส่วนที่ 4'!FF:FF)+SUMIF('ส่วนที่ 4'!FP:FP,"71",'ส่วนที่ 4'!FU:FU))/B173</f>
        <v>#DIV/0!</v>
      </c>
      <c r="H173" s="62" t="e">
        <f>(SUMIF('ส่วนที่ 4'!DH:DH,"71",'ส่วนที่ 4'!DN:DN)+SUMIF('ส่วนที่ 4'!DW:DW,"71",'ส่วนที่ 4'!EC:EC)+SUMIF('ส่วนที่ 4'!EL:EL,"71",'ส่วนที่ 4'!ER:ER)+SUMIF('ส่วนที่ 4'!FA:FA,"71",'ส่วนที่ 4'!FG:FG)+SUMIF('ส่วนที่ 4'!FP:FP,"71",'ส่วนที่ 4'!FV:FV))/B173</f>
        <v>#DIV/0!</v>
      </c>
      <c r="I173" s="62" t="e">
        <f t="shared" si="26"/>
        <v>#DIV/0!</v>
      </c>
      <c r="J173" s="62" t="e">
        <f>(SUMIF('ส่วนที่ 4'!DH:DH,"71",'ส่วนที่ 4'!DO:DO)+SUMIF('ส่วนที่ 4'!DW:DW,"71",'ส่วนที่ 4'!ED:ED)+SUMIF('ส่วนที่ 4'!EL:EL,"71",'ส่วนที่ 4'!ES:ES)+SUMIF('ส่วนที่ 4'!FA:FA,"71",'ส่วนที่ 4'!FH:FH)+SUMIF('ส่วนที่ 4'!FP:FP,"71",'ส่วนที่ 4'!FW:FW))/B173</f>
        <v>#DIV/0!</v>
      </c>
      <c r="K173" s="62" t="e">
        <f>(SUMIF('ส่วนที่ 4'!DH:DH,"71",'ส่วนที่ 4'!DP:DP)+SUMIF('ส่วนที่ 4'!DW:DW,"71",'ส่วนที่ 4'!EE:EE)+SUMIF('ส่วนที่ 4'!EL:EL,"71",'ส่วนที่ 4'!ET:ET)+SUMIF('ส่วนที่ 4'!FA:FA,"71",'ส่วนที่ 4'!FI:FI)+SUMIF('ส่วนที่ 4'!FP:FP,"71",'ส่วนที่ 4'!FX:FX))/B173</f>
        <v>#DIV/0!</v>
      </c>
      <c r="L173" s="62" t="e">
        <f>(SUMIF('ส่วนที่ 4'!DH:DH,"71",'ส่วนที่ 4'!DQ:DQ)+SUMIF('ส่วนที่ 4'!DW:DW,"71",'ส่วนที่ 4'!EF:EF)+SUMIF('ส่วนที่ 4'!EL:EL,"71",'ส่วนที่ 4'!EU:EU)+SUMIF('ส่วนที่ 4'!FA:FA,"71",'ส่วนที่ 4'!FJ:FJ)+SUMIF('ส่วนที่ 4'!FP:FP,"71",'ส่วนที่ 4'!FY:FY))/B173</f>
        <v>#DIV/0!</v>
      </c>
      <c r="M173" s="62" t="e">
        <f>(SUMIF('ส่วนที่ 4'!DH:DH,"71",'ส่วนที่ 4'!DR:DR)+SUMIF('ส่วนที่ 4'!DW:DW,"71",'ส่วนที่ 4'!EG:EG)+SUMIF('ส่วนที่ 4'!EL:EL,"71",'ส่วนที่ 4'!EV:EV)+SUMIF('ส่วนที่ 4'!FA:FA,"71",'ส่วนที่ 4'!FK:FK)+SUMIF('ส่วนที่ 4'!FP:FP,"71",'ส่วนที่ 4'!FZ:FZ))/B173</f>
        <v>#DIV/0!</v>
      </c>
      <c r="N173" s="62" t="e">
        <f>(SUMIF('ส่วนที่ 4'!DH:DH,"71",'ส่วนที่ 4'!DS:DS)+SUMIF('ส่วนที่ 4'!DW:DW,"71",'ส่วนที่ 4'!EH:EH)+SUMIF('ส่วนที่ 4'!EL:EL,"71",'ส่วนที่ 4'!EW:EW)+SUMIF('ส่วนที่ 4'!FA:FA,"71",'ส่วนที่ 4'!FL:FL)+SUMIF('ส่วนที่ 4'!FP:FP,"71",'ส่วนที่ 4'!GA:GA))/B173</f>
        <v>#DIV/0!</v>
      </c>
      <c r="O173" s="62" t="e">
        <f>(SUMIF('ส่วนที่ 4'!DH:DH,"71",'ส่วนที่ 4'!DT:DT)+SUMIF('ส่วนที่ 4'!DW:DW,"71",'ส่วนที่ 4'!EI:EI)+SUMIF('ส่วนที่ 4'!EL:EL,"71",'ส่วนที่ 4'!EX:EX)+SUMIF('ส่วนที่ 4'!FA:FA,"71",'ส่วนที่ 4'!FM:FM)+SUMIF('ส่วนที่ 4'!FP:FP,"71",'ส่วนที่ 4'!GB:GB))/B173</f>
        <v>#DIV/0!</v>
      </c>
      <c r="P173" s="62" t="e">
        <f>(SUMIF('ส่วนที่ 4'!DH:DH,"71",'ส่วนที่ 4'!DU:DU)+SUMIF('ส่วนที่ 4'!DW:DW,"71",'ส่วนที่ 4'!EJ:EJ)+SUMIF('ส่วนที่ 4'!EL:EL,"71",'ส่วนที่ 4'!EY:EY)+SUMIF('ส่วนที่ 4'!FA:FA,"71",'ส่วนที่ 4'!FN:FN)+SUMIF('ส่วนที่ 4'!FP:FP,"71",'ส่วนที่ 4'!GC:GC))/B173</f>
        <v>#DIV/0!</v>
      </c>
      <c r="Q173" s="62" t="e">
        <f>(SUMIF('ส่วนที่ 4'!DH:DH,"71",'ส่วนที่ 4'!DV:DV)+SUMIF('ส่วนที่ 4'!DW:DW,"71",'ส่วนที่ 4'!EK:EK)+SUMIF('ส่วนที่ 4'!EL:EL,"71",'ส่วนที่ 4'!EZ:EZ)+SUMIF('ส่วนที่ 4'!FA:FA,"71",'ส่วนที่ 4'!FO:FO)+SUMIF('ส่วนที่ 4'!FP:FP,"71",'ส่วนที่ 4'!GD:GD))/B173</f>
        <v>#DIV/0!</v>
      </c>
      <c r="R173" s="245" t="e">
        <f t="shared" si="27"/>
        <v>#DIV/0!</v>
      </c>
    </row>
    <row r="174" spans="1:18" x14ac:dyDescent="0.3">
      <c r="A174" s="246" t="s">
        <v>345</v>
      </c>
      <c r="B174" s="247">
        <f>COUNTIF('ส่วนที่ 4'!DH:DH,"72")+COUNTIF('ส่วนที่ 4'!CV:CV,"72")+COUNTIF('ส่วนที่ 4'!CY:CY,"72")+COUNTIF('ส่วนที่ 4'!DB:DB,"72")+COUNTIF('ส่วนที่ 4'!DE:DE,"72")</f>
        <v>0</v>
      </c>
      <c r="C174" s="248" t="e">
        <f>(B174*100)/C1</f>
        <v>#DIV/0!</v>
      </c>
      <c r="D174" s="248" t="e">
        <f>(SUMIF('ส่วนที่ 4'!DH:DH,"72",'ส่วนที่ 4'!DJ:DJ)+SUMIF('ส่วนที่ 4'!DW:DW,"72",'ส่วนที่ 4'!DY:DY)+SUMIF('ส่วนที่ 4'!EL:EL,"72",'ส่วนที่ 4'!EN:EN)+SUMIF('ส่วนที่ 4'!FA:FA,"72",'ส่วนที่ 4'!FC:FC)+SUMIF('ส่วนที่ 4'!FP:FP,"72",'ส่วนที่ 4'!FR:FR))/B174</f>
        <v>#DIV/0!</v>
      </c>
      <c r="E174" s="248" t="e">
        <f>(SUMIF('ส่วนที่ 4'!DH:DH,"72",'ส่วนที่ 4'!DK:DK)+SUMIF('ส่วนที่ 4'!DW:DW,"72",'ส่วนที่ 4'!DZ:DZ)+SUMIF('ส่วนที่ 4'!EL:EL,"72",'ส่วนที่ 4'!EO:EO)+SUMIF('ส่วนที่ 4'!FA:FA,"72",'ส่วนที่ 4'!FD:FD)+SUMIF('ส่วนที่ 4'!FP:FP,"72",'ส่วนที่ 4'!FS:FS))/B174</f>
        <v>#DIV/0!</v>
      </c>
      <c r="F174" s="248" t="e">
        <f>(SUMIF('ส่วนที่ 4'!DH:DH,"72",'ส่วนที่ 4'!DL:DL)+SUMIF('ส่วนที่ 4'!DW:DW,"72",'ส่วนที่ 4'!EA:EA)+SUMIF('ส่วนที่ 4'!EL:EL,"72",'ส่วนที่ 4'!EP:EP)+SUMIF('ส่วนที่ 4'!FA:FA,"72",'ส่วนที่ 4'!FE:FE)+SUMIF('ส่วนที่ 4'!FP:FP,"72",'ส่วนที่ 4'!FT:FT))/B174</f>
        <v>#DIV/0!</v>
      </c>
      <c r="G174" s="248" t="e">
        <f>(SUMIF('ส่วนที่ 4'!DH:DH,"72",'ส่วนที่ 4'!DM:DM)+SUMIF('ส่วนที่ 4'!DW:DW,"72",'ส่วนที่ 4'!EB:EB)+SUMIF('ส่วนที่ 4'!EL:EL,"72",'ส่วนที่ 4'!EQ:EQ)+SUMIF('ส่วนที่ 4'!FA:FA,"72",'ส่วนที่ 4'!FF:FF)+SUMIF('ส่วนที่ 4'!FP:FP,"72",'ส่วนที่ 4'!FU:FU))/B174</f>
        <v>#DIV/0!</v>
      </c>
      <c r="H174" s="248" t="e">
        <f>(SUMIF('ส่วนที่ 4'!DH:DH,"72",'ส่วนที่ 4'!DN:DN)+SUMIF('ส่วนที่ 4'!DW:DW,"72",'ส่วนที่ 4'!EC:EC)+SUMIF('ส่วนที่ 4'!EL:EL,"72",'ส่วนที่ 4'!ER:ER)+SUMIF('ส่วนที่ 4'!FA:FA,"72",'ส่วนที่ 4'!FG:FG)+SUMIF('ส่วนที่ 4'!FP:FP,"72",'ส่วนที่ 4'!FV:FV))/B174</f>
        <v>#DIV/0!</v>
      </c>
      <c r="I174" s="248" t="e">
        <f t="shared" si="26"/>
        <v>#DIV/0!</v>
      </c>
      <c r="J174" s="248" t="e">
        <f>(SUMIF('ส่วนที่ 4'!DH:DH,"72",'ส่วนที่ 4'!DO:DO)+SUMIF('ส่วนที่ 4'!DW:DW,"72",'ส่วนที่ 4'!ED:ED)+SUMIF('ส่วนที่ 4'!EL:EL,"72",'ส่วนที่ 4'!ES:ES)+SUMIF('ส่วนที่ 4'!FA:FA,"72",'ส่วนที่ 4'!FH:FH)+SUMIF('ส่วนที่ 4'!FP:FP,"72",'ส่วนที่ 4'!FW:FW))/B174</f>
        <v>#DIV/0!</v>
      </c>
      <c r="K174" s="248" t="e">
        <f>(SUMIF('ส่วนที่ 4'!DH:DH,"72",'ส่วนที่ 4'!DP:DP)+SUMIF('ส่วนที่ 4'!DW:DW,"72",'ส่วนที่ 4'!EE:EE)+SUMIF('ส่วนที่ 4'!EL:EL,"72",'ส่วนที่ 4'!ET:ET)+SUMIF('ส่วนที่ 4'!FA:FA,"72",'ส่วนที่ 4'!FI:FI)+SUMIF('ส่วนที่ 4'!FP:FP,"72",'ส่วนที่ 4'!FX:FX))/B174</f>
        <v>#DIV/0!</v>
      </c>
      <c r="L174" s="248" t="e">
        <f>(SUMIF('ส่วนที่ 4'!DH:DH,"72",'ส่วนที่ 4'!DQ:DQ)+SUMIF('ส่วนที่ 4'!DW:DW,"72",'ส่วนที่ 4'!EF:EF)+SUMIF('ส่วนที่ 4'!EL:EL,"72",'ส่วนที่ 4'!EU:EU)+SUMIF('ส่วนที่ 4'!FA:FA,"72",'ส่วนที่ 4'!FJ:FJ)+SUMIF('ส่วนที่ 4'!FP:FP,"72",'ส่วนที่ 4'!FY:FY))/B174</f>
        <v>#DIV/0!</v>
      </c>
      <c r="M174" s="248" t="e">
        <f>(SUMIF('ส่วนที่ 4'!DH:DH,"72",'ส่วนที่ 4'!DR:DR)+SUMIF('ส่วนที่ 4'!DW:DW,"72",'ส่วนที่ 4'!EG:EG)+SUMIF('ส่วนที่ 4'!EL:EL,"72",'ส่วนที่ 4'!EV:EV)+SUMIF('ส่วนที่ 4'!FA:FA,"72",'ส่วนที่ 4'!FK:FK)+SUMIF('ส่วนที่ 4'!FP:FP,"72",'ส่วนที่ 4'!FZ:FZ))/B174</f>
        <v>#DIV/0!</v>
      </c>
      <c r="N174" s="248" t="e">
        <f>(SUMIF('ส่วนที่ 4'!DH:DH,"72",'ส่วนที่ 4'!DS:DS)+SUMIF('ส่วนที่ 4'!DW:DW,"72",'ส่วนที่ 4'!EH:EH)+SUMIF('ส่วนที่ 4'!EL:EL,"72",'ส่วนที่ 4'!EW:EW)+SUMIF('ส่วนที่ 4'!FA:FA,"72",'ส่วนที่ 4'!FL:FL)+SUMIF('ส่วนที่ 4'!FP:FP,"72",'ส่วนที่ 4'!GA:GA))/B174</f>
        <v>#DIV/0!</v>
      </c>
      <c r="O174" s="248" t="e">
        <f>(SUMIF('ส่วนที่ 4'!DH:DH,"72",'ส่วนที่ 4'!DT:DT)+SUMIF('ส่วนที่ 4'!DW:DW,"72",'ส่วนที่ 4'!EI:EI)+SUMIF('ส่วนที่ 4'!EL:EL,"72",'ส่วนที่ 4'!EX:EX)+SUMIF('ส่วนที่ 4'!FA:FA,"72",'ส่วนที่ 4'!FM:FM)+SUMIF('ส่วนที่ 4'!FP:FP,"72",'ส่วนที่ 4'!GB:GB))/B174</f>
        <v>#DIV/0!</v>
      </c>
      <c r="P174" s="248" t="e">
        <f>(SUMIF('ส่วนที่ 4'!DH:DH,"72",'ส่วนที่ 4'!DU:DU)+SUMIF('ส่วนที่ 4'!DW:DW,"72",'ส่วนที่ 4'!EJ:EJ)+SUMIF('ส่วนที่ 4'!EL:EL,"72",'ส่วนที่ 4'!EY:EY)+SUMIF('ส่วนที่ 4'!FA:FA,"72",'ส่วนที่ 4'!FN:FN)+SUMIF('ส่วนที่ 4'!FP:FP,"72",'ส่วนที่ 4'!GC:GC))/B174</f>
        <v>#DIV/0!</v>
      </c>
      <c r="Q174" s="248" t="e">
        <f>(SUMIF('ส่วนที่ 4'!DH:DH,"72",'ส่วนที่ 4'!DV:DV)+SUMIF('ส่วนที่ 4'!DW:DW,"72",'ส่วนที่ 4'!EK:EK)+SUMIF('ส่วนที่ 4'!EL:EL,"72",'ส่วนที่ 4'!EZ:EZ)+SUMIF('ส่วนที่ 4'!FA:FA,"72",'ส่วนที่ 4'!FO:FO)+SUMIF('ส่วนที่ 4'!FP:FP,"72",'ส่วนที่ 4'!GD:GD))/B174</f>
        <v>#DIV/0!</v>
      </c>
      <c r="R174" s="249" t="e">
        <f t="shared" si="27"/>
        <v>#DIV/0!</v>
      </c>
    </row>
    <row r="175" spans="1:18" x14ac:dyDescent="0.3">
      <c r="A175" s="244" t="s">
        <v>346</v>
      </c>
      <c r="B175" s="61">
        <f>COUNTIF('ส่วนที่ 4'!DH:DH,"73")+COUNTIF('ส่วนที่ 4'!CV:CV,"73")+COUNTIF('ส่วนที่ 4'!CY:CY,"73")+COUNTIF('ส่วนที่ 4'!DB:DB,"73")+COUNTIF('ส่วนที่ 4'!DE:DE,"73")</f>
        <v>0</v>
      </c>
      <c r="C175" s="62" t="e">
        <f>(B175*100)/C1</f>
        <v>#DIV/0!</v>
      </c>
      <c r="D175" s="62" t="e">
        <f>(SUMIF('ส่วนที่ 4'!DH:DH,"73",'ส่วนที่ 4'!DJ:DJ)+SUMIF('ส่วนที่ 4'!DW:DW,"73",'ส่วนที่ 4'!DY:DY)+SUMIF('ส่วนที่ 4'!EL:EL,"73",'ส่วนที่ 4'!EN:EN)+SUMIF('ส่วนที่ 4'!FA:FA,"73",'ส่วนที่ 4'!FC:FC)+SUMIF('ส่วนที่ 4'!FP:FP,"73",'ส่วนที่ 4'!FR:FR))/B175</f>
        <v>#DIV/0!</v>
      </c>
      <c r="E175" s="62" t="e">
        <f>(SUMIF('ส่วนที่ 4'!DH:DH,"73",'ส่วนที่ 4'!DK:DK)+SUMIF('ส่วนที่ 4'!DW:DW,"73",'ส่วนที่ 4'!DZ:DZ)+SUMIF('ส่วนที่ 4'!EL:EL,"73",'ส่วนที่ 4'!EO:EO)+SUMIF('ส่วนที่ 4'!FA:FA,"73",'ส่วนที่ 4'!FD:FD)+SUMIF('ส่วนที่ 4'!FP:FP,"73",'ส่วนที่ 4'!FS:FS))/B175</f>
        <v>#DIV/0!</v>
      </c>
      <c r="F175" s="62" t="e">
        <f>(SUMIF('ส่วนที่ 4'!DH:DH,"73",'ส่วนที่ 4'!DL:DL)+SUMIF('ส่วนที่ 4'!DW:DW,"73",'ส่วนที่ 4'!EA:EA)+SUMIF('ส่วนที่ 4'!EL:EL,"73",'ส่วนที่ 4'!EP:EP)+SUMIF('ส่วนที่ 4'!FA:FA,"73",'ส่วนที่ 4'!FE:FE)+SUMIF('ส่วนที่ 4'!FP:FP,"73",'ส่วนที่ 4'!FT:FT))/B175</f>
        <v>#DIV/0!</v>
      </c>
      <c r="G175" s="62" t="e">
        <f>(SUMIF('ส่วนที่ 4'!DH:DH,"73",'ส่วนที่ 4'!DM:DM)+SUMIF('ส่วนที่ 4'!DW:DW,"73",'ส่วนที่ 4'!EB:EB)+SUMIF('ส่วนที่ 4'!EL:EL,"73",'ส่วนที่ 4'!EQ:EQ)+SUMIF('ส่วนที่ 4'!FA:FA,"73",'ส่วนที่ 4'!FF:FF)+SUMIF('ส่วนที่ 4'!FP:FP,"73",'ส่วนที่ 4'!FU:FU))/B175</f>
        <v>#DIV/0!</v>
      </c>
      <c r="H175" s="62" t="e">
        <f>(SUMIF('ส่วนที่ 4'!DH:DH,"73",'ส่วนที่ 4'!DN:DN)+SUMIF('ส่วนที่ 4'!DW:DW,"73",'ส่วนที่ 4'!EC:EC)+SUMIF('ส่วนที่ 4'!EL:EL,"73",'ส่วนที่ 4'!ER:ER)+SUMIF('ส่วนที่ 4'!FA:FA,"73",'ส่วนที่ 4'!FG:FG)+SUMIF('ส่วนที่ 4'!FP:FP,"73",'ส่วนที่ 4'!FV:FV))/B175</f>
        <v>#DIV/0!</v>
      </c>
      <c r="I175" s="62" t="e">
        <f t="shared" si="26"/>
        <v>#DIV/0!</v>
      </c>
      <c r="J175" s="62" t="e">
        <f>(SUMIF('ส่วนที่ 4'!DH:DH,"73",'ส่วนที่ 4'!DO:DO)+SUMIF('ส่วนที่ 4'!DW:DW,"73",'ส่วนที่ 4'!ED:ED)+SUMIF('ส่วนที่ 4'!EL:EL,"73",'ส่วนที่ 4'!ES:ES)+SUMIF('ส่วนที่ 4'!FA:FA,"73",'ส่วนที่ 4'!FH:FH)+SUMIF('ส่วนที่ 4'!FP:FP,"73",'ส่วนที่ 4'!FW:FW))/B175</f>
        <v>#DIV/0!</v>
      </c>
      <c r="K175" s="62" t="e">
        <f>(SUMIF('ส่วนที่ 4'!DH:DH,"73",'ส่วนที่ 4'!DP:DP)+SUMIF('ส่วนที่ 4'!DW:DW,"73",'ส่วนที่ 4'!EE:EE)+SUMIF('ส่วนที่ 4'!EL:EL,"73",'ส่วนที่ 4'!ET:ET)+SUMIF('ส่วนที่ 4'!FA:FA,"73",'ส่วนที่ 4'!FI:FI)+SUMIF('ส่วนที่ 4'!FP:FP,"73",'ส่วนที่ 4'!FX:FX))/B175</f>
        <v>#DIV/0!</v>
      </c>
      <c r="L175" s="62" t="e">
        <f>(SUMIF('ส่วนที่ 4'!DH:DH,"73",'ส่วนที่ 4'!DQ:DQ)+SUMIF('ส่วนที่ 4'!DW:DW,"73",'ส่วนที่ 4'!EF:EF)+SUMIF('ส่วนที่ 4'!EL:EL,"73",'ส่วนที่ 4'!EU:EU)+SUMIF('ส่วนที่ 4'!FA:FA,"73",'ส่วนที่ 4'!FJ:FJ)+SUMIF('ส่วนที่ 4'!FP:FP,"73",'ส่วนที่ 4'!FY:FY))/B175</f>
        <v>#DIV/0!</v>
      </c>
      <c r="M175" s="62" t="e">
        <f>(SUMIF('ส่วนที่ 4'!DH:DH,"73",'ส่วนที่ 4'!DR:DR)+SUMIF('ส่วนที่ 4'!DW:DW,"73",'ส่วนที่ 4'!EG:EG)+SUMIF('ส่วนที่ 4'!EL:EL,"73",'ส่วนที่ 4'!EV:EV)+SUMIF('ส่วนที่ 4'!FA:FA,"73",'ส่วนที่ 4'!FK:FK)+SUMIF('ส่วนที่ 4'!FP:FP,"73",'ส่วนที่ 4'!FZ:FZ))/B175</f>
        <v>#DIV/0!</v>
      </c>
      <c r="N175" s="62" t="e">
        <f>(SUMIF('ส่วนที่ 4'!DH:DH,"73",'ส่วนที่ 4'!DS:DS)+SUMIF('ส่วนที่ 4'!DW:DW,"73",'ส่วนที่ 4'!EH:EH)+SUMIF('ส่วนที่ 4'!EL:EL,"73",'ส่วนที่ 4'!EW:EW)+SUMIF('ส่วนที่ 4'!FA:FA,"73",'ส่วนที่ 4'!FL:FL)+SUMIF('ส่วนที่ 4'!FP:FP,"73",'ส่วนที่ 4'!GA:GA))/B175</f>
        <v>#DIV/0!</v>
      </c>
      <c r="O175" s="62" t="e">
        <f>(SUMIF('ส่วนที่ 4'!DH:DH,"73",'ส่วนที่ 4'!DT:DT)+SUMIF('ส่วนที่ 4'!DW:DW,"73",'ส่วนที่ 4'!EI:EI)+SUMIF('ส่วนที่ 4'!EL:EL,"73",'ส่วนที่ 4'!EX:EX)+SUMIF('ส่วนที่ 4'!FA:FA,"73",'ส่วนที่ 4'!FM:FM)+SUMIF('ส่วนที่ 4'!FP:FP,"73",'ส่วนที่ 4'!GB:GB))/B175</f>
        <v>#DIV/0!</v>
      </c>
      <c r="P175" s="62" t="e">
        <f>(SUMIF('ส่วนที่ 4'!DH:DH,"73",'ส่วนที่ 4'!DU:DU)+SUMIF('ส่วนที่ 4'!DW:DW,"73",'ส่วนที่ 4'!EJ:EJ)+SUMIF('ส่วนที่ 4'!EL:EL,"73",'ส่วนที่ 4'!EY:EY)+SUMIF('ส่วนที่ 4'!FA:FA,"73",'ส่วนที่ 4'!FN:FN)+SUMIF('ส่วนที่ 4'!FP:FP,"73",'ส่วนที่ 4'!GC:GC))/B175</f>
        <v>#DIV/0!</v>
      </c>
      <c r="Q175" s="62" t="e">
        <f>(SUMIF('ส่วนที่ 4'!DH:DH,"73",'ส่วนที่ 4'!DV:DV)+SUMIF('ส่วนที่ 4'!DW:DW,"73",'ส่วนที่ 4'!EK:EK)+SUMIF('ส่วนที่ 4'!EL:EL,"73",'ส่วนที่ 4'!EZ:EZ)+SUMIF('ส่วนที่ 4'!FA:FA,"73",'ส่วนที่ 4'!FO:FO)+SUMIF('ส่วนที่ 4'!FP:FP,"73",'ส่วนที่ 4'!GD:GD))/B175</f>
        <v>#DIV/0!</v>
      </c>
      <c r="R175" s="245" t="e">
        <f t="shared" si="27"/>
        <v>#DIV/0!</v>
      </c>
    </row>
    <row r="176" spans="1:18" x14ac:dyDescent="0.3">
      <c r="A176" s="246" t="s">
        <v>347</v>
      </c>
      <c r="B176" s="247">
        <f>COUNTIF('ส่วนที่ 4'!DH:DH,"74")+COUNTIF('ส่วนที่ 4'!CV:CV,"74")+COUNTIF('ส่วนที่ 4'!CY:CY,"74")+COUNTIF('ส่วนที่ 4'!DB:DB,"74")+COUNTIF('ส่วนที่ 4'!DE:DE,"74")</f>
        <v>0</v>
      </c>
      <c r="C176" s="248" t="e">
        <f>(B176*100)/C1</f>
        <v>#DIV/0!</v>
      </c>
      <c r="D176" s="248" t="e">
        <f>(SUMIF('ส่วนที่ 4'!DH:DH,"74",'ส่วนที่ 4'!DJ:DJ)+SUMIF('ส่วนที่ 4'!DW:DW,"74",'ส่วนที่ 4'!DY:DY)+SUMIF('ส่วนที่ 4'!EL:EL,"74",'ส่วนที่ 4'!EN:EN)+SUMIF('ส่วนที่ 4'!FA:FA,"74",'ส่วนที่ 4'!FC:FC)+SUMIF('ส่วนที่ 4'!FP:FP,"74",'ส่วนที่ 4'!FR:FR))/B176</f>
        <v>#DIV/0!</v>
      </c>
      <c r="E176" s="248" t="e">
        <f>(SUMIF('ส่วนที่ 4'!DH:DH,"74",'ส่วนที่ 4'!DK:DK)+SUMIF('ส่วนที่ 4'!DW:DW,"74",'ส่วนที่ 4'!DZ:DZ)+SUMIF('ส่วนที่ 4'!EL:EL,"74",'ส่วนที่ 4'!EO:EO)+SUMIF('ส่วนที่ 4'!FA:FA,"74",'ส่วนที่ 4'!FD:FD)+SUMIF('ส่วนที่ 4'!FP:FP,"74",'ส่วนที่ 4'!FS:FS))/B176</f>
        <v>#DIV/0!</v>
      </c>
      <c r="F176" s="248" t="e">
        <f>(SUMIF('ส่วนที่ 4'!DH:DH,"74",'ส่วนที่ 4'!DL:DL)+SUMIF('ส่วนที่ 4'!DW:DW,"74",'ส่วนที่ 4'!EA:EA)+SUMIF('ส่วนที่ 4'!EL:EL,"74",'ส่วนที่ 4'!EP:EP)+SUMIF('ส่วนที่ 4'!FA:FA,"74",'ส่วนที่ 4'!FE:FE)+SUMIF('ส่วนที่ 4'!FP:FP,"74",'ส่วนที่ 4'!FT:FT))/B176</f>
        <v>#DIV/0!</v>
      </c>
      <c r="G176" s="248" t="e">
        <f>(SUMIF('ส่วนที่ 4'!DH:DH,"74",'ส่วนที่ 4'!DM:DM)+SUMIF('ส่วนที่ 4'!DW:DW,"74",'ส่วนที่ 4'!EB:EB)+SUMIF('ส่วนที่ 4'!EL:EL,"74",'ส่วนที่ 4'!EQ:EQ)+SUMIF('ส่วนที่ 4'!FA:FA,"74",'ส่วนที่ 4'!FF:FF)+SUMIF('ส่วนที่ 4'!FP:FP,"74",'ส่วนที่ 4'!FU:FU))/B176</f>
        <v>#DIV/0!</v>
      </c>
      <c r="H176" s="248" t="e">
        <f>(SUMIF('ส่วนที่ 4'!DH:DH,"74",'ส่วนที่ 4'!DN:DN)+SUMIF('ส่วนที่ 4'!DW:DW,"74",'ส่วนที่ 4'!EC:EC)+SUMIF('ส่วนที่ 4'!EL:EL,"74",'ส่วนที่ 4'!ER:ER)+SUMIF('ส่วนที่ 4'!FA:FA,"74",'ส่วนที่ 4'!FG:FG)+SUMIF('ส่วนที่ 4'!FP:FP,"74",'ส่วนที่ 4'!FV:FV))/B176</f>
        <v>#DIV/0!</v>
      </c>
      <c r="I176" s="248" t="e">
        <f t="shared" si="26"/>
        <v>#DIV/0!</v>
      </c>
      <c r="J176" s="248" t="e">
        <f>(SUMIF('ส่วนที่ 4'!DH:DH,"74",'ส่วนที่ 4'!DO:DO)+SUMIF('ส่วนที่ 4'!DW:DW,"74",'ส่วนที่ 4'!ED:ED)+SUMIF('ส่วนที่ 4'!EL:EL,"74",'ส่วนที่ 4'!ES:ES)+SUMIF('ส่วนที่ 4'!FA:FA,"74",'ส่วนที่ 4'!FH:FH)+SUMIF('ส่วนที่ 4'!FP:FP,"74",'ส่วนที่ 4'!FW:FW))/B176</f>
        <v>#DIV/0!</v>
      </c>
      <c r="K176" s="248" t="e">
        <f>(SUMIF('ส่วนที่ 4'!DH:DH,"74",'ส่วนที่ 4'!DP:DP)+SUMIF('ส่วนที่ 4'!DW:DW,"74",'ส่วนที่ 4'!EE:EE)+SUMIF('ส่วนที่ 4'!EL:EL,"74",'ส่วนที่ 4'!ET:ET)+SUMIF('ส่วนที่ 4'!FA:FA,"74",'ส่วนที่ 4'!FI:FI)+SUMIF('ส่วนที่ 4'!FP:FP,"74",'ส่วนที่ 4'!FX:FX))/B176</f>
        <v>#DIV/0!</v>
      </c>
      <c r="L176" s="248" t="e">
        <f>(SUMIF('ส่วนที่ 4'!DH:DH,"74",'ส่วนที่ 4'!DQ:DQ)+SUMIF('ส่วนที่ 4'!DW:DW,"74",'ส่วนที่ 4'!EF:EF)+SUMIF('ส่วนที่ 4'!EL:EL,"74",'ส่วนที่ 4'!EU:EU)+SUMIF('ส่วนที่ 4'!FA:FA,"74",'ส่วนที่ 4'!FJ:FJ)+SUMIF('ส่วนที่ 4'!FP:FP,"74",'ส่วนที่ 4'!FY:FY))/B176</f>
        <v>#DIV/0!</v>
      </c>
      <c r="M176" s="248" t="e">
        <f>(SUMIF('ส่วนที่ 4'!DH:DH,"74",'ส่วนที่ 4'!DR:DR)+SUMIF('ส่วนที่ 4'!DW:DW,"74",'ส่วนที่ 4'!EG:EG)+SUMIF('ส่วนที่ 4'!EL:EL,"74",'ส่วนที่ 4'!EV:EV)+SUMIF('ส่วนที่ 4'!FA:FA,"74",'ส่วนที่ 4'!FK:FK)+SUMIF('ส่วนที่ 4'!FP:FP,"74",'ส่วนที่ 4'!FZ:FZ))/B176</f>
        <v>#DIV/0!</v>
      </c>
      <c r="N176" s="248" t="e">
        <f>(SUMIF('ส่วนที่ 4'!DH:DH,"74",'ส่วนที่ 4'!DS:DS)+SUMIF('ส่วนที่ 4'!DW:DW,"74",'ส่วนที่ 4'!EH:EH)+SUMIF('ส่วนที่ 4'!EL:EL,"74",'ส่วนที่ 4'!EW:EW)+SUMIF('ส่วนที่ 4'!FA:FA,"74",'ส่วนที่ 4'!FL:FL)+SUMIF('ส่วนที่ 4'!FP:FP,"74",'ส่วนที่ 4'!GA:GA))/B176</f>
        <v>#DIV/0!</v>
      </c>
      <c r="O176" s="248" t="e">
        <f>(SUMIF('ส่วนที่ 4'!DH:DH,"74",'ส่วนที่ 4'!DT:DT)+SUMIF('ส่วนที่ 4'!DW:DW,"74",'ส่วนที่ 4'!EI:EI)+SUMIF('ส่วนที่ 4'!EL:EL,"74",'ส่วนที่ 4'!EX:EX)+SUMIF('ส่วนที่ 4'!FA:FA,"74",'ส่วนที่ 4'!FM:FM)+SUMIF('ส่วนที่ 4'!FP:FP,"74",'ส่วนที่ 4'!GB:GB))/B176</f>
        <v>#DIV/0!</v>
      </c>
      <c r="P176" s="248" t="e">
        <f>(SUMIF('ส่วนที่ 4'!DH:DH,"74",'ส่วนที่ 4'!DU:DU)+SUMIF('ส่วนที่ 4'!DW:DW,"74",'ส่วนที่ 4'!EJ:EJ)+SUMIF('ส่วนที่ 4'!EL:EL,"74",'ส่วนที่ 4'!EY:EY)+SUMIF('ส่วนที่ 4'!FA:FA,"74",'ส่วนที่ 4'!FN:FN)+SUMIF('ส่วนที่ 4'!FP:FP,"74",'ส่วนที่ 4'!GC:GC))/B176</f>
        <v>#DIV/0!</v>
      </c>
      <c r="Q176" s="248" t="e">
        <f>(SUMIF('ส่วนที่ 4'!DH:DH,"74",'ส่วนที่ 4'!DV:DV)+SUMIF('ส่วนที่ 4'!DW:DW,"74",'ส่วนที่ 4'!EK:EK)+SUMIF('ส่วนที่ 4'!EL:EL,"74",'ส่วนที่ 4'!EZ:EZ)+SUMIF('ส่วนที่ 4'!FA:FA,"74",'ส่วนที่ 4'!FO:FO)+SUMIF('ส่วนที่ 4'!FP:FP,"74",'ส่วนที่ 4'!GD:GD))/B176</f>
        <v>#DIV/0!</v>
      </c>
      <c r="R176" s="249" t="e">
        <f t="shared" si="27"/>
        <v>#DIV/0!</v>
      </c>
    </row>
    <row r="177" spans="1:18" x14ac:dyDescent="0.3">
      <c r="A177" s="244" t="s">
        <v>348</v>
      </c>
      <c r="B177" s="61">
        <f>COUNTIF('ส่วนที่ 4'!DH:DH,"75")+COUNTIF('ส่วนที่ 4'!CV:CV,"75")+COUNTIF('ส่วนที่ 4'!CY:CY,"75")+COUNTIF('ส่วนที่ 4'!DB:DB,"75")+COUNTIF('ส่วนที่ 4'!DE:DE,"75")</f>
        <v>0</v>
      </c>
      <c r="C177" s="62" t="e">
        <f>(B177*100)/C1</f>
        <v>#DIV/0!</v>
      </c>
      <c r="D177" s="62" t="e">
        <f>(SUMIF('ส่วนที่ 4'!DH:DH,"75",'ส่วนที่ 4'!DJ:DJ)+SUMIF('ส่วนที่ 4'!DW:DW,"75",'ส่วนที่ 4'!DY:DY)+SUMIF('ส่วนที่ 4'!EL:EL,"75",'ส่วนที่ 4'!EN:EN)+SUMIF('ส่วนที่ 4'!FA:FA,"75",'ส่วนที่ 4'!FC:FC)+SUMIF('ส่วนที่ 4'!FP:FP,"75",'ส่วนที่ 4'!FR:FR))/B177</f>
        <v>#DIV/0!</v>
      </c>
      <c r="E177" s="62" t="e">
        <f>(SUMIF('ส่วนที่ 4'!DH:DH,"75",'ส่วนที่ 4'!DK:DK)+SUMIF('ส่วนที่ 4'!DW:DW,"75",'ส่วนที่ 4'!DZ:DZ)+SUMIF('ส่วนที่ 4'!EL:EL,"75",'ส่วนที่ 4'!EO:EO)+SUMIF('ส่วนที่ 4'!FA:FA,"75",'ส่วนที่ 4'!FD:FD)+SUMIF('ส่วนที่ 4'!FP:FP,"75",'ส่วนที่ 4'!FS:FS))/B178</f>
        <v>#DIV/0!</v>
      </c>
      <c r="F177" s="62" t="e">
        <f>(SUMIF('ส่วนที่ 4'!DH:DH,"75",'ส่วนที่ 4'!DL:DL)+SUMIF('ส่วนที่ 4'!DW:DW,"75",'ส่วนที่ 4'!EA:EA)+SUMIF('ส่วนที่ 4'!EL:EL,"75",'ส่วนที่ 4'!EP:EP)+SUMIF('ส่วนที่ 4'!FA:FA,"75",'ส่วนที่ 4'!FE:FE)+SUMIF('ส่วนที่ 4'!FP:FP,"75",'ส่วนที่ 4'!FT:FT))/B177</f>
        <v>#DIV/0!</v>
      </c>
      <c r="G177" s="62" t="e">
        <f>(SUMIF('ส่วนที่ 4'!DH:DH,"75",'ส่วนที่ 4'!DM:DM)+SUMIF('ส่วนที่ 4'!DW:DW,"75",'ส่วนที่ 4'!EB:EB)+SUMIF('ส่วนที่ 4'!EL:EL,"75",'ส่วนที่ 4'!EQ:EQ)+SUMIF('ส่วนที่ 4'!FA:FA,"75",'ส่วนที่ 4'!FF:FF)+SUMIF('ส่วนที่ 4'!FP:FP,"75",'ส่วนที่ 4'!FU:FU))/B177</f>
        <v>#DIV/0!</v>
      </c>
      <c r="H177" s="62" t="e">
        <f>(SUMIF('ส่วนที่ 4'!DH:DH,"75",'ส่วนที่ 4'!DN:DN)+SUMIF('ส่วนที่ 4'!DW:DW,"75",'ส่วนที่ 4'!EC:EC)+SUMIF('ส่วนที่ 4'!EL:EL,"75",'ส่วนที่ 4'!ER:ER)+SUMIF('ส่วนที่ 4'!FA:FA,"75",'ส่วนที่ 4'!FG:FG)+SUMIF('ส่วนที่ 4'!FP:FP,"75",'ส่วนที่ 4'!FV:FV))/B177</f>
        <v>#DIV/0!</v>
      </c>
      <c r="I177" s="62" t="e">
        <f>SUM(F177,G177)*H177</f>
        <v>#DIV/0!</v>
      </c>
      <c r="J177" s="62" t="e">
        <f>(SUMIF('ส่วนที่ 4'!DH:DH,"75",'ส่วนที่ 4'!DO:DO)+SUMIF('ส่วนที่ 4'!DW:DW,"75",'ส่วนที่ 4'!ED:ED)+SUMIF('ส่วนที่ 4'!EL:EL,"75",'ส่วนที่ 4'!ES:ES)+SUMIF('ส่วนที่ 4'!FA:FA,"75",'ส่วนที่ 4'!FH:FH)+SUMIF('ส่วนที่ 4'!FP:FP,"75",'ส่วนที่ 4'!FW:FW))/B177</f>
        <v>#DIV/0!</v>
      </c>
      <c r="K177" s="62" t="e">
        <f>(SUMIF('ส่วนที่ 4'!DH:DH,"75",'ส่วนที่ 4'!DP:DP)+SUMIF('ส่วนที่ 4'!DW:DW,"75",'ส่วนที่ 4'!EE:EE)+SUMIF('ส่วนที่ 4'!EL:EL,"75",'ส่วนที่ 4'!ET:ET)+SUMIF('ส่วนที่ 4'!FA:FA,"75",'ส่วนที่ 4'!FI:FI)+SUMIF('ส่วนที่ 4'!FP:FP,"75",'ส่วนที่ 4'!FX:FX))/B177</f>
        <v>#DIV/0!</v>
      </c>
      <c r="L177" s="62" t="e">
        <f>(SUMIF('ส่วนที่ 4'!DH:DH,"75",'ส่วนที่ 4'!DQ:DQ)+SUMIF('ส่วนที่ 4'!DW:DW,"75",'ส่วนที่ 4'!EF:EF)+SUMIF('ส่วนที่ 4'!EL:EL,"75",'ส่วนที่ 4'!EU:EU)+SUMIF('ส่วนที่ 4'!FA:FA,"75",'ส่วนที่ 4'!FJ:FJ)+SUMIF('ส่วนที่ 4'!FP:FP,"75",'ส่วนที่ 4'!FY:FY))/B177</f>
        <v>#DIV/0!</v>
      </c>
      <c r="M177" s="62" t="e">
        <f>(SUMIF('ส่วนที่ 4'!DH:DH,"75",'ส่วนที่ 4'!DR:DR)+SUMIF('ส่วนที่ 4'!DW:DW,"75",'ส่วนที่ 4'!EG:EG)+SUMIF('ส่วนที่ 4'!EL:EL,"75",'ส่วนที่ 4'!EV:EV)+SUMIF('ส่วนที่ 4'!FA:FA,"75",'ส่วนที่ 4'!FK:FK)+SUMIF('ส่วนที่ 4'!FP:FP,"75",'ส่วนที่ 4'!FZ:FZ))/B177</f>
        <v>#DIV/0!</v>
      </c>
      <c r="N177" s="62" t="e">
        <f>(SUMIF('ส่วนที่ 4'!DH:DH,"75",'ส่วนที่ 4'!DS:DS)+SUMIF('ส่วนที่ 4'!DW:DW,"75",'ส่วนที่ 4'!EH:EH)+SUMIF('ส่วนที่ 4'!EL:EL,"75",'ส่วนที่ 4'!EW:EW)+SUMIF('ส่วนที่ 4'!FA:FA,"75",'ส่วนที่ 4'!FL:FL)+SUMIF('ส่วนที่ 4'!FP:FP,"75",'ส่วนที่ 4'!GA:GA))/B177</f>
        <v>#DIV/0!</v>
      </c>
      <c r="O177" s="62" t="e">
        <f>(SUMIF('ส่วนที่ 4'!DH:DH,"75",'ส่วนที่ 4'!DT:DT)+SUMIF('ส่วนที่ 4'!DW:DW,"75",'ส่วนที่ 4'!EI:EI)+SUMIF('ส่วนที่ 4'!EL:EL,"75",'ส่วนที่ 4'!EX:EX)+SUMIF('ส่วนที่ 4'!FA:FA,"75",'ส่วนที่ 4'!FM:FM)+SUMIF('ส่วนที่ 4'!FP:FP,"75",'ส่วนที่ 4'!GB:GB))/B177</f>
        <v>#DIV/0!</v>
      </c>
      <c r="P177" s="62" t="e">
        <f>(SUMIF('ส่วนที่ 4'!DH:DH,"75",'ส่วนที่ 4'!DU:DU)+SUMIF('ส่วนที่ 4'!DW:DW,"75",'ส่วนที่ 4'!EJ:EJ)+SUMIF('ส่วนที่ 4'!EL:EL,"75",'ส่วนที่ 4'!EY:EY)+SUMIF('ส่วนที่ 4'!FA:FA,"75",'ส่วนที่ 4'!FN:FN)+SUMIF('ส่วนที่ 4'!FP:FP,"75",'ส่วนที่ 4'!GC:GC))/B177</f>
        <v>#DIV/0!</v>
      </c>
      <c r="Q177" s="62" t="e">
        <f>(SUMIF('ส่วนที่ 4'!DH:DH,"75",'ส่วนที่ 4'!DV:DV)+SUMIF('ส่วนที่ 4'!DW:DW,"75",'ส่วนที่ 4'!EK:EK)+SUMIF('ส่วนที่ 4'!EL:EL,"75",'ส่วนที่ 4'!EZ:EZ)+SUMIF('ส่วนที่ 4'!FA:FA,"75",'ส่วนที่ 4'!FO:FO)+SUMIF('ส่วนที่ 4'!FP:FP,"75",'ส่วนที่ 4'!GD:GD))/B177</f>
        <v>#DIV/0!</v>
      </c>
      <c r="R177" s="245" t="e">
        <f>SUM(I177-Q177)</f>
        <v>#DIV/0!</v>
      </c>
    </row>
    <row r="178" spans="1:18" x14ac:dyDescent="0.3">
      <c r="A178" s="246" t="s">
        <v>349</v>
      </c>
      <c r="B178" s="247">
        <f>COUNTIF('ส่วนที่ 4'!DH:DH,"76")+COUNTIF('ส่วนที่ 4'!CV:CV,"76")+COUNTIF('ส่วนที่ 4'!CY:CY,"76")+COUNTIF('ส่วนที่ 4'!DB:DB,"76")+COUNTIF('ส่วนที่ 4'!DE:DE,"1")</f>
        <v>0</v>
      </c>
      <c r="C178" s="248" t="e">
        <f>(B178*100)/C1</f>
        <v>#DIV/0!</v>
      </c>
      <c r="D178" s="248" t="e">
        <f>(SUMIF('ส่วนที่ 4'!DH:DH,"76",'ส่วนที่ 4'!DJ:DJ)+SUMIF('ส่วนที่ 4'!DW:DW,"76",'ส่วนที่ 4'!DY:DY)+SUMIF('ส่วนที่ 4'!EL:EL,"76",'ส่วนที่ 4'!EN:EN)+SUMIF('ส่วนที่ 4'!FA:FA,"76",'ส่วนที่ 4'!FC:FC)+SUMIF('ส่วนที่ 4'!FP:FP,"76",'ส่วนที่ 4'!FR:FR))/B178</f>
        <v>#DIV/0!</v>
      </c>
      <c r="E178" s="248" t="e">
        <f>(SUMIF('ส่วนที่ 4'!DH:DH,"76",'ส่วนที่ 4'!DK:DK)+SUMIF('ส่วนที่ 4'!DW:DW,"76",'ส่วนที่ 4'!DZ:DZ)+SUMIF('ส่วนที่ 4'!EL:EL,"76",'ส่วนที่ 4'!EO:EO)+SUMIF('ส่วนที่ 4'!FA:FA,"76",'ส่วนที่ 4'!FD:FD)+SUMIF('ส่วนที่ 4'!FP:FP,"76",'ส่วนที่ 4'!FS:FS))/B178</f>
        <v>#DIV/0!</v>
      </c>
      <c r="F178" s="248" t="e">
        <f>(SUMIF('ส่วนที่ 4'!DH:DH,"76",'ส่วนที่ 4'!DL:DL)+SUMIF('ส่วนที่ 4'!DW:DW,"76",'ส่วนที่ 4'!EA:EA)+SUMIF('ส่วนที่ 4'!EL:EL,"76",'ส่วนที่ 4'!EP:EP)+SUMIF('ส่วนที่ 4'!FA:FA,"76",'ส่วนที่ 4'!FE:FE)+SUMIF('ส่วนที่ 4'!FP:FP,"76",'ส่วนที่ 4'!FT:FT))/B178</f>
        <v>#DIV/0!</v>
      </c>
      <c r="G178" s="248" t="e">
        <f>(SUMIF('ส่วนที่ 4'!DH:DH,"76",'ส่วนที่ 4'!DM:DM)+SUMIF('ส่วนที่ 4'!DW:DW,"76",'ส่วนที่ 4'!EB:EB)+SUMIF('ส่วนที่ 4'!EL:EL,"76",'ส่วนที่ 4'!EQ:EQ)+SUMIF('ส่วนที่ 4'!FA:FA,"76",'ส่วนที่ 4'!FF:FF)+SUMIF('ส่วนที่ 4'!FP:FP,"76",'ส่วนที่ 4'!FU:FU))/B178</f>
        <v>#DIV/0!</v>
      </c>
      <c r="H178" s="248" t="e">
        <f>(SUMIF('ส่วนที่ 4'!DH:DH,"76",'ส่วนที่ 4'!DN:DN)+SUMIF('ส่วนที่ 4'!DW:DW,"76",'ส่วนที่ 4'!EC:EC)+SUMIF('ส่วนที่ 4'!EL:EL,"76",'ส่วนที่ 4'!ER:ER)+SUMIF('ส่วนที่ 4'!FA:FA,"76",'ส่วนที่ 4'!FG:FG)+SUMIF('ส่วนที่ 4'!FP:FP,"76",'ส่วนที่ 4'!FV:FV))/B178</f>
        <v>#DIV/0!</v>
      </c>
      <c r="I178" s="248" t="e">
        <f>SUM(F178,G178)*H178</f>
        <v>#DIV/0!</v>
      </c>
      <c r="J178" s="248" t="e">
        <f>(SUMIF('ส่วนที่ 4'!DH:DH,"76",'ส่วนที่ 4'!DO:DO)+SUMIF('ส่วนที่ 4'!DW:DW,"76",'ส่วนที่ 4'!ED:ED)+SUMIF('ส่วนที่ 4'!EL:EL,"76",'ส่วนที่ 4'!ES:ES)+SUMIF('ส่วนที่ 4'!FA:FA,"76",'ส่วนที่ 4'!FH:FH)+SUMIF('ส่วนที่ 4'!FP:FP,"76",'ส่วนที่ 4'!FW:FW))/B178</f>
        <v>#DIV/0!</v>
      </c>
      <c r="K178" s="248" t="e">
        <f>(SUMIF('ส่วนที่ 4'!DH:DH,"76",'ส่วนที่ 4'!DP:DP)+SUMIF('ส่วนที่ 4'!DW:DW,"76",'ส่วนที่ 4'!EE:EE)+SUMIF('ส่วนที่ 4'!EL:EL,"76",'ส่วนที่ 4'!ET:ET)+SUMIF('ส่วนที่ 4'!FA:FA,"76",'ส่วนที่ 4'!FI:FI)+SUMIF('ส่วนที่ 4'!FP:FP,"76",'ส่วนที่ 4'!FX:FX))/B178</f>
        <v>#DIV/0!</v>
      </c>
      <c r="L178" s="248" t="e">
        <f>(SUMIF('ส่วนที่ 4'!DH:DH,"76",'ส่วนที่ 4'!DQ:DQ)+SUMIF('ส่วนที่ 4'!DW:DW,"76",'ส่วนที่ 4'!EF:EF)+SUMIF('ส่วนที่ 4'!EL:EL,"76",'ส่วนที่ 4'!EU:EU)+SUMIF('ส่วนที่ 4'!FA:FA,"76",'ส่วนที่ 4'!FJ:FJ)+SUMIF('ส่วนที่ 4'!FP:FP,"76",'ส่วนที่ 4'!FY:FY))/B178</f>
        <v>#DIV/0!</v>
      </c>
      <c r="M178" s="248" t="e">
        <f>(SUMIF('ส่วนที่ 4'!DH:DH,"76",'ส่วนที่ 4'!DR:DR)+SUMIF('ส่วนที่ 4'!DW:DW,"76",'ส่วนที่ 4'!EG:EG)+SUMIF('ส่วนที่ 4'!EL:EL,"76",'ส่วนที่ 4'!EV:EV)+SUMIF('ส่วนที่ 4'!FA:FA,"76",'ส่วนที่ 4'!FK:FK)+SUMIF('ส่วนที่ 4'!FP:FP,"76",'ส่วนที่ 4'!FZ:FZ))/B178</f>
        <v>#DIV/0!</v>
      </c>
      <c r="N178" s="248" t="e">
        <f>(SUMIF('ส่วนที่ 4'!DH:DH,"76",'ส่วนที่ 4'!DS:DS)+SUMIF('ส่วนที่ 4'!DW:DW,"76",'ส่วนที่ 4'!EH:EH)+SUMIF('ส่วนที่ 4'!EL:EL,"76",'ส่วนที่ 4'!EW:EW)+SUMIF('ส่วนที่ 4'!FA:FA,"76",'ส่วนที่ 4'!FL:FL)+SUMIF('ส่วนที่ 4'!FP:FP,"76",'ส่วนที่ 4'!GA:GA))/B178</f>
        <v>#DIV/0!</v>
      </c>
      <c r="O178" s="248" t="e">
        <f>(SUMIF('ส่วนที่ 4'!DH:DH,"76",'ส่วนที่ 4'!DT:DT)+SUMIF('ส่วนที่ 4'!DW:DW,"76",'ส่วนที่ 4'!EI:EI)+SUMIF('ส่วนที่ 4'!EL:EL,"76",'ส่วนที่ 4'!EX:EX)+SUMIF('ส่วนที่ 4'!FA:FA,"76",'ส่วนที่ 4'!FM:FM)+SUMIF('ส่วนที่ 4'!FP:FP,"76",'ส่วนที่ 4'!GB:GB))/B178</f>
        <v>#DIV/0!</v>
      </c>
      <c r="P178" s="248" t="e">
        <f>(SUMIF('ส่วนที่ 4'!DH:DH,"76",'ส่วนที่ 4'!DU:DU)+SUMIF('ส่วนที่ 4'!DW:DW,"76",'ส่วนที่ 4'!EJ:EJ)+SUMIF('ส่วนที่ 4'!EL:EL,"76",'ส่วนที่ 4'!EY:EY)+SUMIF('ส่วนที่ 4'!FA:FA,"76",'ส่วนที่ 4'!FN:FN)+SUMIF('ส่วนที่ 4'!FP:FP,"76",'ส่วนที่ 4'!GC:GC))/B178</f>
        <v>#DIV/0!</v>
      </c>
      <c r="Q178" s="248" t="e">
        <f>(SUMIF('ส่วนที่ 4'!DH:DH,"76",'ส่วนที่ 4'!DV:DV)+SUMIF('ส่วนที่ 4'!DW:DW,"76",'ส่วนที่ 4'!EK:EK)+SUMIF('ส่วนที่ 4'!EL:EL,"76",'ส่วนที่ 4'!EZ:EZ)+SUMIF('ส่วนที่ 4'!FA:FA,"76",'ส่วนที่ 4'!FO:FO)+SUMIF('ส่วนที่ 4'!FP:FP,"76",'ส่วนที่ 4'!GD:GD))/B178</f>
        <v>#DIV/0!</v>
      </c>
      <c r="R178" s="249" t="e">
        <f>SUM(I178-Q178)</f>
        <v>#DIV/0!</v>
      </c>
    </row>
    <row r="179" spans="1:18" x14ac:dyDescent="0.3">
      <c r="A179" s="244" t="s">
        <v>350</v>
      </c>
      <c r="B179" s="61">
        <f>COUNTIF('ส่วนที่ 4'!DH:DH,"77")+COUNTIF('ส่วนที่ 4'!CV:CV,"77")+COUNTIF('ส่วนที่ 4'!CY:CY,"77")+COUNTIF('ส่วนที่ 4'!DB:DB,"77")+COUNTIF('ส่วนที่ 4'!DE:DE,"77")</f>
        <v>0</v>
      </c>
      <c r="C179" s="62" t="e">
        <f>(B179*100)/C1</f>
        <v>#DIV/0!</v>
      </c>
      <c r="D179" s="62" t="e">
        <f>(SUMIF('ส่วนที่ 4'!DH:DH,"77",'ส่วนที่ 4'!DJ:DJ)+SUMIF('ส่วนที่ 4'!DW:DW,"77",'ส่วนที่ 4'!DY:DY)+SUMIF('ส่วนที่ 4'!EL:EL,"77",'ส่วนที่ 4'!EN:EN)+SUMIF('ส่วนที่ 4'!FA:FA,"77",'ส่วนที่ 4'!FC:FC)+SUMIF('ส่วนที่ 4'!FP:FP,"77",'ส่วนที่ 4'!FR:FR))/B179</f>
        <v>#DIV/0!</v>
      </c>
      <c r="E179" s="62" t="e">
        <f>(SUMIF('ส่วนที่ 4'!DH:DH,"77",'ส่วนที่ 4'!DK:DK)+SUMIF('ส่วนที่ 4'!DW:DW,"77",'ส่วนที่ 4'!DZ:DZ)+SUMIF('ส่วนที่ 4'!EL:EL,"77",'ส่วนที่ 4'!EO:EO)+SUMIF('ส่วนที่ 4'!FA:FA,"77",'ส่วนที่ 4'!FD:FD)+SUMIF('ส่วนที่ 4'!FP:FP,"77",'ส่วนที่ 4'!FS:FS))/B179</f>
        <v>#DIV/0!</v>
      </c>
      <c r="F179" s="62" t="e">
        <f>(SUMIF('ส่วนที่ 4'!DH:DH,"77",'ส่วนที่ 4'!DL:DL)+SUMIF('ส่วนที่ 4'!DW:DW,"77",'ส่วนที่ 4'!EA:EA)+SUMIF('ส่วนที่ 4'!EL:EL,"77",'ส่วนที่ 4'!EP:EP)+SUMIF('ส่วนที่ 4'!FA:FA,"77",'ส่วนที่ 4'!FE:FE)+SUMIF('ส่วนที่ 4'!FP:FP,"77",'ส่วนที่ 4'!FT:FT))/B179</f>
        <v>#DIV/0!</v>
      </c>
      <c r="G179" s="62" t="e">
        <f>(SUMIF('ส่วนที่ 4'!DH:DH,"77",'ส่วนที่ 4'!DM:DM)+SUMIF('ส่วนที่ 4'!DW:DW,"77",'ส่วนที่ 4'!EB:EB)+SUMIF('ส่วนที่ 4'!EL:EL,"77",'ส่วนที่ 4'!EQ:EQ)+SUMIF('ส่วนที่ 4'!FA:FA,"77",'ส่วนที่ 4'!FF:FF)+SUMIF('ส่วนที่ 4'!FP:FP,"77",'ส่วนที่ 4'!FU:FU))/B179</f>
        <v>#DIV/0!</v>
      </c>
      <c r="H179" s="62" t="e">
        <f>(SUMIF('ส่วนที่ 4'!DH:DH,"77",'ส่วนที่ 4'!DN:DN)+SUMIF('ส่วนที่ 4'!DW:DW,"77",'ส่วนที่ 4'!EC:EC)+SUMIF('ส่วนที่ 4'!EL:EL,"77",'ส่วนที่ 4'!ER:ER)+SUMIF('ส่วนที่ 4'!FA:FA,"77",'ส่วนที่ 4'!FG:FG)+SUMIF('ส่วนที่ 4'!FP:FP,"77",'ส่วนที่ 4'!FV:FV))/B179</f>
        <v>#DIV/0!</v>
      </c>
      <c r="I179" s="62" t="e">
        <f>SUM(F179,G179)*H179</f>
        <v>#DIV/0!</v>
      </c>
      <c r="J179" s="62" t="e">
        <f>(SUMIF('ส่วนที่ 4'!DH:DH,"77",'ส่วนที่ 4'!DO:DO)+SUMIF('ส่วนที่ 4'!DW:DW,"77",'ส่วนที่ 4'!ED:ED)+SUMIF('ส่วนที่ 4'!EL:EL,"77",'ส่วนที่ 4'!ES:ES)+SUMIF('ส่วนที่ 4'!FA:FA,"77",'ส่วนที่ 4'!FH:FH)+SUMIF('ส่วนที่ 4'!FP:FP,"77",'ส่วนที่ 4'!FW:FW))/B179</f>
        <v>#DIV/0!</v>
      </c>
      <c r="K179" s="62" t="e">
        <f>(SUMIF('ส่วนที่ 4'!DH:DH,"77",'ส่วนที่ 4'!DP:DP)+SUMIF('ส่วนที่ 4'!DW:DW,"77",'ส่วนที่ 4'!EE:EE)+SUMIF('ส่วนที่ 4'!EL:EL,"77",'ส่วนที่ 4'!ET:ET)+SUMIF('ส่วนที่ 4'!FA:FA,"77",'ส่วนที่ 4'!FI:FI)+SUMIF('ส่วนที่ 4'!FP:FP,"77",'ส่วนที่ 4'!FX:FX))/B179</f>
        <v>#DIV/0!</v>
      </c>
      <c r="L179" s="62" t="e">
        <f>(SUMIF('ส่วนที่ 4'!DH:DH,"77",'ส่วนที่ 4'!DQ:DQ)+SUMIF('ส่วนที่ 4'!DW:DW,"77",'ส่วนที่ 4'!EF:EF)+SUMIF('ส่วนที่ 4'!EL:EL,"77",'ส่วนที่ 4'!EU:EU)+SUMIF('ส่วนที่ 4'!FA:FA,"77",'ส่วนที่ 4'!FJ:FJ)+SUMIF('ส่วนที่ 4'!FP:FP,"77",'ส่วนที่ 4'!FY:FY))/B179</f>
        <v>#DIV/0!</v>
      </c>
      <c r="M179" s="62" t="e">
        <f>(SUMIF('ส่วนที่ 4'!DH:DH,"77",'ส่วนที่ 4'!DR:DR)+SUMIF('ส่วนที่ 4'!DW:DW,"77",'ส่วนที่ 4'!EG:EG)+SUMIF('ส่วนที่ 4'!EL:EL,"77",'ส่วนที่ 4'!EV:EV)+SUMIF('ส่วนที่ 4'!FA:FA,"77",'ส่วนที่ 4'!FK:FK)+SUMIF('ส่วนที่ 4'!FP:FP,"77",'ส่วนที่ 4'!FZ:FZ))/B179</f>
        <v>#DIV/0!</v>
      </c>
      <c r="N179" s="62" t="e">
        <f>(SUMIF('ส่วนที่ 4'!DH:DH,"77",'ส่วนที่ 4'!DS:DS)+SUMIF('ส่วนที่ 4'!DW:DW,"77",'ส่วนที่ 4'!EH:EH)+SUMIF('ส่วนที่ 4'!EL:EL,"77",'ส่วนที่ 4'!EW:EW)+SUMIF('ส่วนที่ 4'!FA:FA,"77",'ส่วนที่ 4'!FL:FL)+SUMIF('ส่วนที่ 4'!FP:FP,"77",'ส่วนที่ 4'!GA:GA))/B179</f>
        <v>#DIV/0!</v>
      </c>
      <c r="O179" s="62" t="e">
        <f>(SUMIF('ส่วนที่ 4'!DH:DH,"77",'ส่วนที่ 4'!DT:DT)+SUMIF('ส่วนที่ 4'!DW:DW,"77",'ส่วนที่ 4'!EI:EI)+SUMIF('ส่วนที่ 4'!EL:EL,"77",'ส่วนที่ 4'!EX:EX)+SUMIF('ส่วนที่ 4'!FA:FA,"77",'ส่วนที่ 4'!FM:FM)+SUMIF('ส่วนที่ 4'!FP:FP,"77",'ส่วนที่ 4'!GB:GB))/B179</f>
        <v>#DIV/0!</v>
      </c>
      <c r="P179" s="62" t="e">
        <f>(SUMIF('ส่วนที่ 4'!DH:DH,"77",'ส่วนที่ 4'!DU:DU)+SUMIF('ส่วนที่ 4'!DW:DW,"77",'ส่วนที่ 4'!EJ:EJ)+SUMIF('ส่วนที่ 4'!EL:EL,"77",'ส่วนที่ 4'!EY:EY)+SUMIF('ส่วนที่ 4'!FA:FA,"77",'ส่วนที่ 4'!FN:FN)+SUMIF('ส่วนที่ 4'!FP:FP,"77",'ส่วนที่ 4'!GC:GC))/B179</f>
        <v>#DIV/0!</v>
      </c>
      <c r="Q179" s="62" t="e">
        <f>(SUMIF('ส่วนที่ 4'!DH:DH,"77",'ส่วนที่ 4'!DV:DV)+SUMIF('ส่วนที่ 4'!DW:DW,"77",'ส่วนที่ 4'!EK:EK)+SUMIF('ส่วนที่ 4'!EL:EL,"77",'ส่วนที่ 4'!EZ:EZ)+SUMIF('ส่วนที่ 4'!FA:FA,"77",'ส่วนที่ 4'!FO:FO)+SUMIF('ส่วนที่ 4'!FP:FP,"77",'ส่วนที่ 4'!GD:GD))/B179</f>
        <v>#DIV/0!</v>
      </c>
      <c r="R179" s="245" t="e">
        <f>SUM(I179-Q179)</f>
        <v>#DIV/0!</v>
      </c>
    </row>
    <row r="180" spans="1:18" x14ac:dyDescent="0.3">
      <c r="A180" s="246" t="s">
        <v>351</v>
      </c>
      <c r="B180" s="247">
        <f>COUNTIF('ส่วนที่ 4'!DH:DH,"78")+COUNTIF('ส่วนที่ 4'!CV:CV,"78")+COUNTIF('ส่วนที่ 4'!CY:CY,"78")+COUNTIF('ส่วนที่ 4'!DB:DB,"78")+COUNTIF('ส่วนที่ 4'!DE:DE,"78")</f>
        <v>0</v>
      </c>
      <c r="C180" s="248" t="e">
        <f>(B180*100)/C1</f>
        <v>#DIV/0!</v>
      </c>
      <c r="D180" s="248" t="e">
        <f>(SUMIF('ส่วนที่ 4'!DH:DH,"78",'ส่วนที่ 4'!DJ:DJ)+SUMIF('ส่วนที่ 4'!DW:DW,"78",'ส่วนที่ 4'!DY:DY)+SUMIF('ส่วนที่ 4'!EL:EL,"78",'ส่วนที่ 4'!EN:EN)+SUMIF('ส่วนที่ 4'!FA:FA,"78",'ส่วนที่ 4'!FC:FC)+SUMIF('ส่วนที่ 4'!FP:FP,"78",'ส่วนที่ 4'!FR:FR))/B180</f>
        <v>#DIV/0!</v>
      </c>
      <c r="E180" s="248" t="e">
        <f>(SUMIF('ส่วนที่ 4'!DH:DH,"78",'ส่วนที่ 4'!DK:DK)+SUMIF('ส่วนที่ 4'!DW:DW,"78",'ส่วนที่ 4'!DZ:DZ)+SUMIF('ส่วนที่ 4'!EL:EL,"78",'ส่วนที่ 4'!EO:EO)+SUMIF('ส่วนที่ 4'!FA:FA,"78",'ส่วนที่ 4'!FD:FD)+SUMIF('ส่วนที่ 4'!FP:FP,"78",'ส่วนที่ 4'!FS:FS))/B180</f>
        <v>#DIV/0!</v>
      </c>
      <c r="F180" s="248" t="e">
        <f>(SUMIF('ส่วนที่ 4'!DH:DH,"78",'ส่วนที่ 4'!DL:DL)+SUMIF('ส่วนที่ 4'!DW:DW,"78",'ส่วนที่ 4'!EA:EA)+SUMIF('ส่วนที่ 4'!EL:EL,"78",'ส่วนที่ 4'!EP:EP)+SUMIF('ส่วนที่ 4'!FA:FA,"78",'ส่วนที่ 4'!FE:FE)+SUMIF('ส่วนที่ 4'!FP:FP,"78",'ส่วนที่ 4'!FT:FT))/B180</f>
        <v>#DIV/0!</v>
      </c>
      <c r="G180" s="248" t="e">
        <f>(SUMIF('ส่วนที่ 4'!DH:DH,"78",'ส่วนที่ 4'!DM:DM)+SUMIF('ส่วนที่ 4'!DW:DW,"78",'ส่วนที่ 4'!EB:EB)+SUMIF('ส่วนที่ 4'!EL:EL,"78",'ส่วนที่ 4'!EQ:EQ)+SUMIF('ส่วนที่ 4'!FA:FA,"78",'ส่วนที่ 4'!FF:FF)+SUMIF('ส่วนที่ 4'!FP:FP,"78",'ส่วนที่ 4'!FU:FU))/B180</f>
        <v>#DIV/0!</v>
      </c>
      <c r="H180" s="248" t="e">
        <f>(SUMIF('ส่วนที่ 4'!DH:DH,"78",'ส่วนที่ 4'!DN:DN)+SUMIF('ส่วนที่ 4'!DW:DW,"78",'ส่วนที่ 4'!EC:EC)+SUMIF('ส่วนที่ 4'!EL:EL,"78",'ส่วนที่ 4'!ER:ER)+SUMIF('ส่วนที่ 4'!FA:FA,"78",'ส่วนที่ 4'!FG:FG)+SUMIF('ส่วนที่ 4'!FP:FP,"78",'ส่วนที่ 4'!FV:FV))/B180</f>
        <v>#DIV/0!</v>
      </c>
      <c r="I180" s="248" t="e">
        <f>SUM(F180,G180)*H180</f>
        <v>#DIV/0!</v>
      </c>
      <c r="J180" s="248" t="e">
        <f>(SUMIF('ส่วนที่ 4'!DH:DH,"78",'ส่วนที่ 4'!DO:DO)+SUMIF('ส่วนที่ 4'!DW:DW,"78",'ส่วนที่ 4'!ED:ED)+SUMIF('ส่วนที่ 4'!EL:EL,"78",'ส่วนที่ 4'!ES:ES)+SUMIF('ส่วนที่ 4'!FA:FA,"78",'ส่วนที่ 4'!FH:FH)+SUMIF('ส่วนที่ 4'!FP:FP,"78",'ส่วนที่ 4'!FW:FW))/B180</f>
        <v>#DIV/0!</v>
      </c>
      <c r="K180" s="248" t="e">
        <f>(SUMIF('ส่วนที่ 4'!DH:DH,"78",'ส่วนที่ 4'!DP:DP)+SUMIF('ส่วนที่ 4'!DW:DW,"78",'ส่วนที่ 4'!EE:EE)+SUMIF('ส่วนที่ 4'!EL:EL,"78",'ส่วนที่ 4'!ET:ET)+SUMIF('ส่วนที่ 4'!FA:FA,"78",'ส่วนที่ 4'!FI:FI)+SUMIF('ส่วนที่ 4'!FP:FP,"78",'ส่วนที่ 4'!FX:FX))/B180</f>
        <v>#DIV/0!</v>
      </c>
      <c r="L180" s="248" t="e">
        <f>(SUMIF('ส่วนที่ 4'!DH:DH,"78",'ส่วนที่ 4'!DQ:DQ)+SUMIF('ส่วนที่ 4'!DW:DW,"78",'ส่วนที่ 4'!EF:EF)+SUMIF('ส่วนที่ 4'!EL:EL,"78",'ส่วนที่ 4'!EU:EU)+SUMIF('ส่วนที่ 4'!FA:FA,"78",'ส่วนที่ 4'!FJ:FJ)+SUMIF('ส่วนที่ 4'!FP:FP,"78",'ส่วนที่ 4'!FY:FY))/B180</f>
        <v>#DIV/0!</v>
      </c>
      <c r="M180" s="248" t="e">
        <f>(SUMIF('ส่วนที่ 4'!DH:DH,"78",'ส่วนที่ 4'!DR:DR)+SUMIF('ส่วนที่ 4'!DW:DW,"78",'ส่วนที่ 4'!EG:EG)+SUMIF('ส่วนที่ 4'!EL:EL,"78",'ส่วนที่ 4'!EV:EV)+SUMIF('ส่วนที่ 4'!FA:FA,"78",'ส่วนที่ 4'!FK:FK)+SUMIF('ส่วนที่ 4'!FP:FP,"78",'ส่วนที่ 4'!FZ:FZ))/B180</f>
        <v>#DIV/0!</v>
      </c>
      <c r="N180" s="248" t="e">
        <f>(SUMIF('ส่วนที่ 4'!DH:DH,"78",'ส่วนที่ 4'!DS:DS)+SUMIF('ส่วนที่ 4'!DW:DW,"78",'ส่วนที่ 4'!EH:EH)+SUMIF('ส่วนที่ 4'!EL:EL,"78",'ส่วนที่ 4'!EW:EW)+SUMIF('ส่วนที่ 4'!FA:FA,"78",'ส่วนที่ 4'!FL:FL)+SUMIF('ส่วนที่ 4'!FP:FP,"78",'ส่วนที่ 4'!GA:GA))/B180</f>
        <v>#DIV/0!</v>
      </c>
      <c r="O180" s="248" t="e">
        <f>(SUMIF('ส่วนที่ 4'!DH:DH,"78",'ส่วนที่ 4'!DT:DT)+SUMIF('ส่วนที่ 4'!DW:DW,"78",'ส่วนที่ 4'!EI:EI)+SUMIF('ส่วนที่ 4'!EL:EL,"78",'ส่วนที่ 4'!EX:EX)+SUMIF('ส่วนที่ 4'!FA:FA,"78",'ส่วนที่ 4'!FM:FM)+SUMIF('ส่วนที่ 4'!FP:FP,"78",'ส่วนที่ 4'!GB:GB))/B180</f>
        <v>#DIV/0!</v>
      </c>
      <c r="P180" s="248" t="e">
        <f>(SUMIF('ส่วนที่ 4'!DH:DH,"78",'ส่วนที่ 4'!DU:DU)+SUMIF('ส่วนที่ 4'!DW:DW,"78",'ส่วนที่ 4'!EJ:EJ)+SUMIF('ส่วนที่ 4'!EL:EL,"78",'ส่วนที่ 4'!EY:EY)+SUMIF('ส่วนที่ 4'!FA:FA,"78",'ส่วนที่ 4'!FN:FN)+SUMIF('ส่วนที่ 4'!FP:FP,"78",'ส่วนที่ 4'!GC:GC))/B180</f>
        <v>#DIV/0!</v>
      </c>
      <c r="Q180" s="248" t="e">
        <f>(SUMIF('ส่วนที่ 4'!DH:DH,"78",'ส่วนที่ 4'!DV:DV)+SUMIF('ส่วนที่ 4'!DW:DW,"78",'ส่วนที่ 4'!EK:EK)+SUMIF('ส่วนที่ 4'!EL:EL,"78",'ส่วนที่ 4'!EZ:EZ)+SUMIF('ส่วนที่ 4'!FA:FA,"78",'ส่วนที่ 4'!FO:FO)+SUMIF('ส่วนที่ 4'!FP:FP,"78",'ส่วนที่ 4'!GD:GD))/B180</f>
        <v>#DIV/0!</v>
      </c>
      <c r="R180" s="249" t="e">
        <f>SUM(I180-Q180)</f>
        <v>#DIV/0!</v>
      </c>
    </row>
    <row r="181" spans="1:18" ht="15" thickBot="1" x14ac:dyDescent="0.35">
      <c r="A181" s="250" t="s">
        <v>115</v>
      </c>
      <c r="B181" s="251">
        <f>COUNTIF('ส่วนที่ 4'!DH:DH,"79")+COUNTIF('ส่วนที่ 4'!CV:CV,"79")+COUNTIF('ส่วนที่ 4'!CY:CY,"79")+COUNTIF('ส่วนที่ 4'!DB:DB,"79")+COUNTIF('ส่วนที่ 4'!DE:DE,"79")</f>
        <v>0</v>
      </c>
      <c r="C181" s="252" t="e">
        <f>(B181*100)/C1</f>
        <v>#DIV/0!</v>
      </c>
      <c r="D181" s="252" t="e">
        <f>(SUMIF('ส่วนที่ 4'!DH:DH,"79",'ส่วนที่ 4'!DJ:DJ)+SUMIF('ส่วนที่ 4'!DW:DW,"79",'ส่วนที่ 4'!DY:DY)+SUMIF('ส่วนที่ 4'!EL:EL,"79",'ส่วนที่ 4'!EN:EN)+SUMIF('ส่วนที่ 4'!FA:FA,"79",'ส่วนที่ 4'!FC:FC)+SUMIF('ส่วนที่ 4'!FP:FP,"79",'ส่วนที่ 4'!FR:FR))/B181</f>
        <v>#DIV/0!</v>
      </c>
      <c r="E181" s="252" t="e">
        <f>(SUMIF('ส่วนที่ 4'!DH:DH,"79",'ส่วนที่ 4'!DK:DK)+SUMIF('ส่วนที่ 4'!DW:DW,"79",'ส่วนที่ 4'!DZ:DZ)+SUMIF('ส่วนที่ 4'!EL:EL,"79",'ส่วนที่ 4'!EO:EO)+SUMIF('ส่วนที่ 4'!FA:FA,"79",'ส่วนที่ 4'!FD:FD)+SUMIF('ส่วนที่ 4'!FP:FP,"79",'ส่วนที่ 4'!FS:FS))/B181</f>
        <v>#DIV/0!</v>
      </c>
      <c r="F181" s="252" t="e">
        <f>(SUMIF('ส่วนที่ 4'!DH:DH,"78",'ส่วนที่ 4'!DL:DL)+SUMIF('ส่วนที่ 4'!DW:DW,"78",'ส่วนที่ 4'!EA:EA)+SUMIF('ส่วนที่ 4'!EL:EL,"78",'ส่วนที่ 4'!EP:EP)+SUMIF('ส่วนที่ 4'!FA:FA,"78",'ส่วนที่ 4'!FE:FE)+SUMIF('ส่วนที่ 4'!FP:FP,"78",'ส่วนที่ 4'!FT:FT))/B181</f>
        <v>#DIV/0!</v>
      </c>
      <c r="G181" s="252" t="e">
        <f>(SUMIF('ส่วนที่ 4'!DH:DH,"78",'ส่วนที่ 4'!DM:DM)+SUMIF('ส่วนที่ 4'!DW:DW,"78",'ส่วนที่ 4'!EB:EB)+SUMIF('ส่วนที่ 4'!EL:EL,"78",'ส่วนที่ 4'!EQ:EQ)+SUMIF('ส่วนที่ 4'!FA:FA,"78",'ส่วนที่ 4'!FF:FF)+SUMIF('ส่วนที่ 4'!FP:FP,"78",'ส่วนที่ 4'!FU:FU))/B181</f>
        <v>#DIV/0!</v>
      </c>
      <c r="H181" s="252" t="e">
        <f>(SUMIF('ส่วนที่ 4'!DH:DH,"78",'ส่วนที่ 4'!DN:DN)+SUMIF('ส่วนที่ 4'!DW:DW,"78",'ส่วนที่ 4'!EC:EC)+SUMIF('ส่วนที่ 4'!EL:EL,"78",'ส่วนที่ 4'!ER:ER)+SUMIF('ส่วนที่ 4'!FA:FA,"78",'ส่วนที่ 4'!FG:FG)+SUMIF('ส่วนที่ 4'!FP:FP,"78",'ส่วนที่ 4'!FV:FV))/B181</f>
        <v>#DIV/0!</v>
      </c>
      <c r="I181" s="252" t="e">
        <f>SUM(F181,G181)*H181</f>
        <v>#DIV/0!</v>
      </c>
      <c r="J181" s="252" t="e">
        <f>(SUMIF('ส่วนที่ 4'!DH:DH,"78",'ส่วนที่ 4'!DO:DO)+SUMIF('ส่วนที่ 4'!DW:DW,"78",'ส่วนที่ 4'!ED:ED)+SUMIF('ส่วนที่ 4'!EL:EL,"78",'ส่วนที่ 4'!ES:ES)+SUMIF('ส่วนที่ 4'!FA:FA,"78",'ส่วนที่ 4'!FH:FH)+SUMIF('ส่วนที่ 4'!FP:FP,"78",'ส่วนที่ 4'!FW:FW))/B180</f>
        <v>#DIV/0!</v>
      </c>
      <c r="K181" s="252" t="e">
        <f>(SUMIF('ส่วนที่ 4'!DH:DH,"78",'ส่วนที่ 4'!DP:DP)+SUMIF('ส่วนที่ 4'!DW:DW,"78",'ส่วนที่ 4'!EE:EE)+SUMIF('ส่วนที่ 4'!EL:EL,"78",'ส่วนที่ 4'!ET:ET)+SUMIF('ส่วนที่ 4'!FA:FA,"78",'ส่วนที่ 4'!FI:FI)+SUMIF('ส่วนที่ 4'!FP:FP,"78",'ส่วนที่ 4'!FX:FX))/B181</f>
        <v>#DIV/0!</v>
      </c>
      <c r="L181" s="252" t="e">
        <f>(SUMIF('ส่วนที่ 4'!DH:DH,"78",'ส่วนที่ 4'!DQ:DQ)+SUMIF('ส่วนที่ 4'!DW:DW,"78",'ส่วนที่ 4'!EF:EF)+SUMIF('ส่วนที่ 4'!EL:EL,"78",'ส่วนที่ 4'!EU:EU)+SUMIF('ส่วนที่ 4'!FA:FA,"78",'ส่วนที่ 4'!FJ:FJ)+SUMIF('ส่วนที่ 4'!FP:FP,"78",'ส่วนที่ 4'!FY:FY))/B181</f>
        <v>#DIV/0!</v>
      </c>
      <c r="M181" s="252" t="e">
        <f>(SUMIF('ส่วนที่ 4'!DH:DH,"78",'ส่วนที่ 4'!DR:DR)+SUMIF('ส่วนที่ 4'!DW:DW,"78",'ส่วนที่ 4'!EG:EG)+SUMIF('ส่วนที่ 4'!EL:EL,"78",'ส่วนที่ 4'!EV:EV)+SUMIF('ส่วนที่ 4'!FA:FA,"78",'ส่วนที่ 4'!FK:FK)+SUMIF('ส่วนที่ 4'!FP:FP,"78",'ส่วนที่ 4'!FZ:FZ))/B181</f>
        <v>#DIV/0!</v>
      </c>
      <c r="N181" s="252" t="e">
        <f>(SUMIF('ส่วนที่ 4'!DH:DH,"78",'ส่วนที่ 4'!DS:DS)+SUMIF('ส่วนที่ 4'!DW:DW,"78",'ส่วนที่ 4'!EH:EH)+SUMIF('ส่วนที่ 4'!EL:EL,"78",'ส่วนที่ 4'!EW:EW)+SUMIF('ส่วนที่ 4'!FA:FA,"78",'ส่วนที่ 4'!FL:FL)+SUMIF('ส่วนที่ 4'!FP:FP,"78",'ส่วนที่ 4'!GA:GA))/B181</f>
        <v>#DIV/0!</v>
      </c>
      <c r="O181" s="252" t="e">
        <f>(SUMIF('ส่วนที่ 4'!DH:DH,"78",'ส่วนที่ 4'!DT:DT)+SUMIF('ส่วนที่ 4'!DW:DW,"78",'ส่วนที่ 4'!EI:EI)+SUMIF('ส่วนที่ 4'!EL:EL,"78",'ส่วนที่ 4'!EX:EX)+SUMIF('ส่วนที่ 4'!FA:FA,"78",'ส่วนที่ 4'!FM:FM)+SUMIF('ส่วนที่ 4'!FP:FP,"78",'ส่วนที่ 4'!GB:GB))/B181</f>
        <v>#DIV/0!</v>
      </c>
      <c r="P181" s="252" t="e">
        <f>(SUMIF('ส่วนที่ 4'!DH:DH,"78",'ส่วนที่ 4'!DU:DU)+SUMIF('ส่วนที่ 4'!DW:DW,"78",'ส่วนที่ 4'!EJ:EJ)+SUMIF('ส่วนที่ 4'!EL:EL,"78",'ส่วนที่ 4'!EY:EY)+SUMIF('ส่วนที่ 4'!FA:FA,"78",'ส่วนที่ 4'!FN:FN)+SUMIF('ส่วนที่ 4'!FP:FP,"78",'ส่วนที่ 4'!GC:GC))/B181</f>
        <v>#DIV/0!</v>
      </c>
      <c r="Q181" s="252" t="e">
        <f>(SUMIF('ส่วนที่ 4'!DH:DH,"78",'ส่วนที่ 4'!DV:DV)+SUMIF('ส่วนที่ 4'!DW:DW,"78",'ส่วนที่ 4'!EK:EK)+SUMIF('ส่วนที่ 4'!EL:EL,"78",'ส่วนที่ 4'!EZ:EZ)+SUMIF('ส่วนที่ 4'!FA:FA,"78",'ส่วนที่ 4'!FO:FO)+SUMIF('ส่วนที่ 4'!FP:FP,"78",'ส่วนที่ 4'!GD:GD))/B181</f>
        <v>#DIV/0!</v>
      </c>
      <c r="R181" s="253" t="e">
        <f>SUM(I181-Q181)</f>
        <v>#DIV/0!</v>
      </c>
    </row>
    <row r="182" spans="1:18" x14ac:dyDescent="0.3">
      <c r="I182" s="150"/>
      <c r="P182" s="150"/>
    </row>
  </sheetData>
  <sheetProtection algorithmName="SHA-512" hashValue="TylObXjy+7CymsgesIOuE3vw5FoxYkptP7b6HnVa0Pw//0qSTlobovoNFwa2B+RCCAeB8I5AFVpvMpWLykNMGQ==" saltValue="MRMIrRTAdI2Vx5ABxQ14mQ==" spinCount="100000" sheet="1" objects="1" scenarios="1"/>
  <mergeCells count="165">
    <mergeCell ref="A134:A139"/>
    <mergeCell ref="B135:B136"/>
    <mergeCell ref="B106:I106"/>
    <mergeCell ref="K93:N93"/>
    <mergeCell ref="K94:K102"/>
    <mergeCell ref="A73:O73"/>
    <mergeCell ref="A77:O77"/>
    <mergeCell ref="A85:O85"/>
    <mergeCell ref="F96:F105"/>
    <mergeCell ref="G96:G105"/>
    <mergeCell ref="A93:I93"/>
    <mergeCell ref="A94:C94"/>
    <mergeCell ref="B96:B105"/>
    <mergeCell ref="B95:C95"/>
    <mergeCell ref="A95:A113"/>
    <mergeCell ref="D94:E94"/>
    <mergeCell ref="F94:G94"/>
    <mergeCell ref="H94:I94"/>
    <mergeCell ref="B130:C130"/>
    <mergeCell ref="F25:G25"/>
    <mergeCell ref="S5:V5"/>
    <mergeCell ref="W5:AJ5"/>
    <mergeCell ref="AG6:AH6"/>
    <mergeCell ref="AI6:AJ6"/>
    <mergeCell ref="S6:T6"/>
    <mergeCell ref="U6:V6"/>
    <mergeCell ref="W6:X6"/>
    <mergeCell ref="Y6:Z6"/>
    <mergeCell ref="AA6:AB6"/>
    <mergeCell ref="AC6:AD6"/>
    <mergeCell ref="F24:G24"/>
    <mergeCell ref="N6:N7"/>
    <mergeCell ref="O6:O7"/>
    <mergeCell ref="P6:P7"/>
    <mergeCell ref="Q6:Q7"/>
    <mergeCell ref="C21:D21"/>
    <mergeCell ref="C20:D20"/>
    <mergeCell ref="F20:G20"/>
    <mergeCell ref="F23:G23"/>
    <mergeCell ref="J5:L5"/>
    <mergeCell ref="M5:O5"/>
    <mergeCell ref="P5:R5"/>
    <mergeCell ref="M6:M7"/>
    <mergeCell ref="R6:R7"/>
    <mergeCell ref="I5:I7"/>
    <mergeCell ref="H5:H7"/>
    <mergeCell ref="F9:G9"/>
    <mergeCell ref="F10:G10"/>
    <mergeCell ref="F11:G11"/>
    <mergeCell ref="F12:G12"/>
    <mergeCell ref="F13:G13"/>
    <mergeCell ref="F5:G7"/>
    <mergeCell ref="J6:J7"/>
    <mergeCell ref="K6:K7"/>
    <mergeCell ref="L6:L7"/>
    <mergeCell ref="F14:G14"/>
    <mergeCell ref="F21:G21"/>
    <mergeCell ref="F22:G22"/>
    <mergeCell ref="F15:G15"/>
    <mergeCell ref="A16:A17"/>
    <mergeCell ref="A19:A20"/>
    <mergeCell ref="F8:G8"/>
    <mergeCell ref="C12:D12"/>
    <mergeCell ref="C13:D13"/>
    <mergeCell ref="C14:D14"/>
    <mergeCell ref="C16:D16"/>
    <mergeCell ref="C17:D17"/>
    <mergeCell ref="C18:D18"/>
    <mergeCell ref="C19:D19"/>
    <mergeCell ref="F16:G16"/>
    <mergeCell ref="F17:G17"/>
    <mergeCell ref="F18:G18"/>
    <mergeCell ref="F19:G19"/>
    <mergeCell ref="F4:AJ4"/>
    <mergeCell ref="C15:D15"/>
    <mergeCell ref="C4:D4"/>
    <mergeCell ref="C5:D5"/>
    <mergeCell ref="C6:D6"/>
    <mergeCell ref="C7:D7"/>
    <mergeCell ref="C8:D8"/>
    <mergeCell ref="C9:D9"/>
    <mergeCell ref="C10:D10"/>
    <mergeCell ref="C11:D11"/>
    <mergeCell ref="I28:J28"/>
    <mergeCell ref="I29:J29"/>
    <mergeCell ref="I30:J30"/>
    <mergeCell ref="I31:J31"/>
    <mergeCell ref="I32:J32"/>
    <mergeCell ref="F32:H32"/>
    <mergeCell ref="F28:H28"/>
    <mergeCell ref="A51:B51"/>
    <mergeCell ref="A41:D41"/>
    <mergeCell ref="A42:A49"/>
    <mergeCell ref="A53:D53"/>
    <mergeCell ref="A54:B54"/>
    <mergeCell ref="A56:A62"/>
    <mergeCell ref="A64:A67"/>
    <mergeCell ref="A55:B55"/>
    <mergeCell ref="A63:B63"/>
    <mergeCell ref="F107:F112"/>
    <mergeCell ref="G107:G112"/>
    <mergeCell ref="I128:I139"/>
    <mergeCell ref="C133:H134"/>
    <mergeCell ref="A133:B133"/>
    <mergeCell ref="A126:B126"/>
    <mergeCell ref="A69:O69"/>
    <mergeCell ref="A70:C71"/>
    <mergeCell ref="D71:E71"/>
    <mergeCell ref="F71:G71"/>
    <mergeCell ref="H71:I71"/>
    <mergeCell ref="D70:I70"/>
    <mergeCell ref="J70:O70"/>
    <mergeCell ref="J71:K71"/>
    <mergeCell ref="L71:M71"/>
    <mergeCell ref="N71:O71"/>
    <mergeCell ref="A122:B125"/>
    <mergeCell ref="A127:A132"/>
    <mergeCell ref="B142:C142"/>
    <mergeCell ref="B163:C163"/>
    <mergeCell ref="E142:E143"/>
    <mergeCell ref="D142:D143"/>
    <mergeCell ref="I142:I143"/>
    <mergeCell ref="B137:C137"/>
    <mergeCell ref="L94:M94"/>
    <mergeCell ref="L95:M95"/>
    <mergeCell ref="L96:M96"/>
    <mergeCell ref="L97:M97"/>
    <mergeCell ref="L98:M98"/>
    <mergeCell ref="L99:M99"/>
    <mergeCell ref="L100:M100"/>
    <mergeCell ref="L101:M101"/>
    <mergeCell ref="L102:M102"/>
    <mergeCell ref="B107:B113"/>
    <mergeCell ref="C113:I113"/>
    <mergeCell ref="D114:I114"/>
    <mergeCell ref="F115:I120"/>
    <mergeCell ref="D116:E119"/>
    <mergeCell ref="A118:C120"/>
    <mergeCell ref="F121:I127"/>
    <mergeCell ref="C125:E127"/>
    <mergeCell ref="L142:M142"/>
    <mergeCell ref="N142:O142"/>
    <mergeCell ref="P142:Q142"/>
    <mergeCell ref="L141:S141"/>
    <mergeCell ref="A141:K141"/>
    <mergeCell ref="A142:A143"/>
    <mergeCell ref="T141:T143"/>
    <mergeCell ref="D163:D164"/>
    <mergeCell ref="H163:H164"/>
    <mergeCell ref="J142:J143"/>
    <mergeCell ref="R142:R143"/>
    <mergeCell ref="S142:S143"/>
    <mergeCell ref="K142:K143"/>
    <mergeCell ref="F163:G163"/>
    <mergeCell ref="R162:R164"/>
    <mergeCell ref="Q163:Q164"/>
    <mergeCell ref="E163:E164"/>
    <mergeCell ref="I163:I164"/>
    <mergeCell ref="P163:P164"/>
    <mergeCell ref="J163:K163"/>
    <mergeCell ref="L163:M163"/>
    <mergeCell ref="N163:O163"/>
    <mergeCell ref="A162:I162"/>
    <mergeCell ref="A163:A164"/>
    <mergeCell ref="J162:Q162"/>
  </mergeCells>
  <pageMargins left="0.7" right="0.7" top="0.75" bottom="0.75" header="0.3" footer="0.3"/>
  <pageSetup paperSize="9" orientation="portrait" r:id="rId1"/>
  <ignoredErrors>
    <ignoredError sqref="I9:I24 T8:V10 R10 R24 R11 R8 R9 R12 R13 R14 R15 R16 R17 R18 R19 R20 R21 R22 R23 O22 O21 O20 O19 O18 O17 O16 O15 O14 O13 O12 O8 O11 O24 O10 O23 O9 P10 P24 P11 P8 P9 P12 P13 P14 P15 P16 P17 P18 P19 P20 P21 P22 P23 L16:L23 L12:L14 L9:L10 K8:N8 K11:N11 K9:K10 M10:N10 K15:N15 K12:K14 M12:N12 L24:N24 K16:K23 M16:N16 M23:N23 Q23 M22:N22 Q22 M21:N21 Q21 M20:N20 Q20 M19:N19 Q19 M18:N18 Q18 M17:N17 Q17 Q16 Q15 M14:N14 Q14 M13:N13 Q13 Q12 M9:N9 Q9 Q8 Q11 Q24 Q10 T24:U24 U23:V23 T12:V18 T11 V11 T20:V22 T19 V19" evalError="1"/>
    <ignoredError sqref="T23"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6</vt:i4>
      </vt:variant>
    </vt:vector>
  </HeadingPairs>
  <TitlesOfParts>
    <vt:vector size="6" baseType="lpstr">
      <vt:lpstr>ส่วนที่ 1</vt:lpstr>
      <vt:lpstr>ส่วนที่ 2</vt:lpstr>
      <vt:lpstr>ส่วนที่ 3</vt:lpstr>
      <vt:lpstr>ส่วนที่ 4</vt:lpstr>
      <vt:lpstr>ส่วนที่ 5</vt:lpstr>
      <vt:lpstr>ประมวลผล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2015-06-05T18:19:34Z</dcterms:created>
  <dcterms:modified xsi:type="dcterms:W3CDTF">2021-01-29T08:30:52Z</dcterms:modified>
</cp:coreProperties>
</file>